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_\Documents\"/>
    </mc:Choice>
  </mc:AlternateContent>
  <xr:revisionPtr revIDLastSave="0" documentId="8_{117BEF10-3D1D-44B0-AF0B-4B705D43E1CD}" xr6:coauthVersionLast="47" xr6:coauthVersionMax="47" xr10:uidLastSave="{00000000-0000-0000-0000-000000000000}"/>
  <bookViews>
    <workbookView xWindow="-120" yWindow="-120" windowWidth="20730" windowHeight="11160" activeTab="1" xr2:uid="{CBE824BF-5E78-4EF3-A12B-4D878D4329BF}"/>
  </bookViews>
  <sheets>
    <sheet name="Round 1" sheetId="1" r:id="rId1"/>
    <sheet name="Round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7" i="2" l="1"/>
  <c r="A96" i="2"/>
  <c r="A95" i="2"/>
  <c r="R94" i="2"/>
  <c r="A94" i="2"/>
  <c r="R93" i="2"/>
  <c r="A93" i="2"/>
  <c r="R92" i="2"/>
  <c r="A92" i="2"/>
  <c r="R91" i="2"/>
  <c r="A91" i="2"/>
  <c r="R90" i="2"/>
  <c r="A90" i="2"/>
  <c r="A88" i="2"/>
  <c r="A86" i="2"/>
  <c r="A85" i="2"/>
  <c r="A84" i="2"/>
  <c r="A83" i="2"/>
  <c r="R82" i="2"/>
  <c r="A82" i="2"/>
  <c r="R81" i="2"/>
  <c r="A81" i="2"/>
  <c r="R80" i="2"/>
  <c r="A80" i="2"/>
  <c r="R79" i="2"/>
  <c r="A79" i="2"/>
  <c r="R78" i="2"/>
  <c r="A78" i="2"/>
  <c r="R77" i="2"/>
  <c r="A77" i="2"/>
  <c r="R76" i="2"/>
  <c r="A76" i="2"/>
  <c r="R75" i="2"/>
  <c r="A75" i="2"/>
  <c r="R74" i="2"/>
  <c r="A74" i="2"/>
  <c r="R73" i="2"/>
  <c r="A73" i="2"/>
  <c r="R72" i="2"/>
  <c r="A72" i="2"/>
  <c r="R71" i="2"/>
  <c r="A71" i="2"/>
  <c r="R70" i="2"/>
  <c r="A70" i="2"/>
  <c r="R69" i="2"/>
  <c r="A69" i="2"/>
  <c r="R68" i="2"/>
  <c r="A68" i="2"/>
  <c r="R67" i="2"/>
  <c r="A67" i="2"/>
  <c r="R66" i="2"/>
  <c r="A66" i="2"/>
  <c r="A64" i="2"/>
  <c r="R63" i="2"/>
  <c r="A63" i="2"/>
  <c r="R62" i="2"/>
  <c r="A62" i="2"/>
  <c r="R61" i="2"/>
  <c r="A61" i="2"/>
  <c r="A59" i="2"/>
  <c r="A58" i="2"/>
  <c r="R57" i="2"/>
  <c r="A57" i="2"/>
  <c r="A55" i="2"/>
  <c r="R54" i="2"/>
  <c r="A54" i="2"/>
  <c r="R53" i="2"/>
  <c r="A53" i="2"/>
  <c r="R52" i="2"/>
  <c r="A52" i="2"/>
  <c r="R51" i="2"/>
  <c r="A51" i="2"/>
  <c r="R50" i="2"/>
  <c r="A50" i="2"/>
  <c r="R49" i="2"/>
  <c r="A49" i="2"/>
  <c r="R48" i="2"/>
  <c r="A48" i="2"/>
  <c r="R47" i="2"/>
  <c r="A47" i="2"/>
  <c r="R46" i="2"/>
  <c r="A46" i="2"/>
  <c r="A44" i="2"/>
  <c r="A43" i="2"/>
  <c r="R42" i="2"/>
  <c r="A42" i="2"/>
  <c r="R41" i="2"/>
  <c r="A41" i="2"/>
  <c r="R40" i="2"/>
  <c r="A40" i="2"/>
  <c r="A38" i="2"/>
  <c r="A37" i="2"/>
  <c r="A36" i="2"/>
  <c r="A35" i="2"/>
  <c r="A34" i="2"/>
  <c r="R33" i="2"/>
  <c r="A33" i="2"/>
  <c r="R32" i="2"/>
  <c r="A32" i="2"/>
  <c r="R31" i="2"/>
  <c r="A31" i="2"/>
  <c r="R30" i="2"/>
  <c r="A30" i="2"/>
  <c r="R28" i="2"/>
  <c r="R27" i="2"/>
  <c r="A27" i="2"/>
  <c r="R26" i="2"/>
  <c r="A26" i="2"/>
  <c r="A24" i="2"/>
  <c r="A23" i="2"/>
  <c r="A22" i="2"/>
  <c r="R21" i="2"/>
  <c r="R20" i="2"/>
  <c r="A20" i="2"/>
  <c r="R19" i="2"/>
  <c r="A19" i="2"/>
  <c r="R18" i="2"/>
  <c r="A18" i="2"/>
  <c r="R17" i="2"/>
  <c r="A17" i="2"/>
  <c r="R16" i="2"/>
  <c r="A16" i="2"/>
  <c r="R15" i="2"/>
  <c r="A15" i="2"/>
  <c r="R14" i="2"/>
  <c r="A14" i="2"/>
  <c r="R13" i="2"/>
  <c r="A13" i="2"/>
  <c r="A11" i="2"/>
  <c r="A10" i="2"/>
  <c r="R8" i="2"/>
  <c r="A8" i="2"/>
  <c r="R40" i="1"/>
  <c r="R102" i="1"/>
  <c r="R101" i="1"/>
  <c r="R100" i="1"/>
  <c r="R97" i="1"/>
  <c r="R96" i="1"/>
  <c r="R95" i="1"/>
  <c r="R93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8" i="1"/>
  <c r="R67" i="1"/>
  <c r="R66" i="1"/>
  <c r="R64" i="1"/>
  <c r="R63" i="1"/>
  <c r="R62" i="1"/>
  <c r="R60" i="1"/>
  <c r="R57" i="1"/>
  <c r="R59" i="1"/>
  <c r="R58" i="1"/>
  <c r="R56" i="1"/>
  <c r="R55" i="1"/>
  <c r="R54" i="1"/>
  <c r="R53" i="1"/>
  <c r="R51" i="1"/>
  <c r="R50" i="1"/>
  <c r="R49" i="1"/>
  <c r="R48" i="1"/>
  <c r="R47" i="1"/>
  <c r="R46" i="1"/>
  <c r="R45" i="1"/>
  <c r="R44" i="1"/>
  <c r="R42" i="1"/>
  <c r="R38" i="1"/>
  <c r="R37" i="1"/>
  <c r="R36" i="1"/>
  <c r="R35" i="1"/>
  <c r="R34" i="1"/>
  <c r="R33" i="1"/>
  <c r="R32" i="1"/>
  <c r="R31" i="1"/>
  <c r="R30" i="1"/>
  <c r="R27" i="1"/>
  <c r="R26" i="1"/>
  <c r="R25" i="1"/>
  <c r="R20" i="1"/>
  <c r="R19" i="1"/>
  <c r="R18" i="1"/>
  <c r="R17" i="1"/>
  <c r="R16" i="1"/>
  <c r="R15" i="1"/>
  <c r="R14" i="1"/>
  <c r="R10" i="1"/>
  <c r="R13" i="1"/>
  <c r="R12" i="1"/>
  <c r="R11" i="1"/>
  <c r="R9" i="1"/>
  <c r="R8" i="1"/>
</calcChain>
</file>

<file path=xl/sharedStrings.xml><?xml version="1.0" encoding="utf-8"?>
<sst xmlns="http://schemas.openxmlformats.org/spreadsheetml/2006/main" count="1285" uniqueCount="319">
  <si>
    <t>No</t>
  </si>
  <si>
    <t>Name</t>
  </si>
  <si>
    <t>Class</t>
  </si>
  <si>
    <t>Machine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</si>
  <si>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</si>
  <si>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</si>
  <si>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</si>
  <si>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</si>
  <si>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</si>
  <si>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</si>
  <si>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</si>
  <si>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</si>
  <si>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</si>
  <si>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</si>
  <si>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</si>
  <si>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</si>
  <si>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Total</t>
  </si>
  <si>
    <t>Pos.</t>
  </si>
  <si>
    <t>Points</t>
  </si>
  <si>
    <t>Mark</t>
  </si>
  <si>
    <t>Elms</t>
  </si>
  <si>
    <t>Clubman</t>
  </si>
  <si>
    <t>Beta Evo Factory 250</t>
  </si>
  <si>
    <t>1st</t>
  </si>
  <si>
    <t>32 Cleans</t>
  </si>
  <si>
    <t>Reynard</t>
  </si>
  <si>
    <t>Norris</t>
  </si>
  <si>
    <t>Beta Evo 250</t>
  </si>
  <si>
    <t>David</t>
  </si>
  <si>
    <t>Bathe</t>
  </si>
  <si>
    <t>Honda RTL 250</t>
  </si>
  <si>
    <t>3rd</t>
  </si>
  <si>
    <t>Dean</t>
  </si>
  <si>
    <t>Skerratt</t>
  </si>
  <si>
    <t>Beta 300 Factory</t>
  </si>
  <si>
    <t>4th</t>
  </si>
  <si>
    <t>Shipp</t>
  </si>
  <si>
    <t>TRS 300</t>
  </si>
  <si>
    <t>5th</t>
  </si>
  <si>
    <t>Paul</t>
  </si>
  <si>
    <t>Garland</t>
  </si>
  <si>
    <t>Vertigo DL 250</t>
  </si>
  <si>
    <t>6th</t>
  </si>
  <si>
    <t>Hebditch</t>
  </si>
  <si>
    <t>Montesa 4RT</t>
  </si>
  <si>
    <t>7th</t>
  </si>
  <si>
    <t>Graeme</t>
  </si>
  <si>
    <t>Pipe</t>
  </si>
  <si>
    <t>Beta Rev3 250</t>
  </si>
  <si>
    <t>8th</t>
  </si>
  <si>
    <t>Trevor</t>
  </si>
  <si>
    <t>Gatrell</t>
  </si>
  <si>
    <t>Sherco 300</t>
  </si>
  <si>
    <t>9th</t>
  </si>
  <si>
    <t>Barrett</t>
  </si>
  <si>
    <t>10th</t>
  </si>
  <si>
    <t>James</t>
  </si>
  <si>
    <t>Copage</t>
  </si>
  <si>
    <t>11th</t>
  </si>
  <si>
    <t>Jack</t>
  </si>
  <si>
    <t>Bryant</t>
  </si>
  <si>
    <t>12th</t>
  </si>
  <si>
    <t>Richard</t>
  </si>
  <si>
    <t>Gamblin</t>
  </si>
  <si>
    <t>Montesa 301 RR</t>
  </si>
  <si>
    <t>13th</t>
  </si>
  <si>
    <t>Carl</t>
  </si>
  <si>
    <t>Challen</t>
  </si>
  <si>
    <t>Gas Gas TXT 300</t>
  </si>
  <si>
    <t>DNF</t>
  </si>
  <si>
    <t>Patrick</t>
  </si>
  <si>
    <t>Seaman</t>
  </si>
  <si>
    <t xml:space="preserve">Chris </t>
  </si>
  <si>
    <t>Hay</t>
  </si>
  <si>
    <t>Beta Evo 300</t>
  </si>
  <si>
    <t>Tom</t>
  </si>
  <si>
    <t>Copp</t>
  </si>
  <si>
    <t>Expert</t>
  </si>
  <si>
    <t>Dave</t>
  </si>
  <si>
    <t>Gray</t>
  </si>
  <si>
    <t>2nd</t>
  </si>
  <si>
    <t>Bailey</t>
  </si>
  <si>
    <t>Tibbs</t>
  </si>
  <si>
    <t>Leigh</t>
  </si>
  <si>
    <t>Emery</t>
  </si>
  <si>
    <t>TRS 250 R</t>
  </si>
  <si>
    <t>Lloyd</t>
  </si>
  <si>
    <t>Novice</t>
  </si>
  <si>
    <t>Honda 4RT</t>
  </si>
  <si>
    <t>Roger</t>
  </si>
  <si>
    <t>Armstrong</t>
  </si>
  <si>
    <t>Gas Gas TXT Racing 300</t>
  </si>
  <si>
    <t>Ben</t>
  </si>
  <si>
    <t>Grace</t>
  </si>
  <si>
    <t>Phil</t>
  </si>
  <si>
    <t>Whitlock</t>
  </si>
  <si>
    <t>Gas Gas TXT 250</t>
  </si>
  <si>
    <t>Tim</t>
  </si>
  <si>
    <t>Adams</t>
  </si>
  <si>
    <t>Sherco ST 250</t>
  </si>
  <si>
    <t>31 Cleans</t>
  </si>
  <si>
    <t>Gennings</t>
  </si>
  <si>
    <t>Beta Evo 290</t>
  </si>
  <si>
    <t>29 Cleans</t>
  </si>
  <si>
    <t>Samuel</t>
  </si>
  <si>
    <t>Green</t>
  </si>
  <si>
    <t>Beta Rev 3 250</t>
  </si>
  <si>
    <t>28 Cleans</t>
  </si>
  <si>
    <t>Graham</t>
  </si>
  <si>
    <t>Butt</t>
  </si>
  <si>
    <t>TRS RR 250</t>
  </si>
  <si>
    <t>John</t>
  </si>
  <si>
    <t>Hiscock</t>
  </si>
  <si>
    <t>Yamaha TY 175</t>
  </si>
  <si>
    <t>Neil</t>
  </si>
  <si>
    <t>Clarke</t>
  </si>
  <si>
    <t>Pre-65 C</t>
  </si>
  <si>
    <t>DOT 250</t>
  </si>
  <si>
    <t>Mike</t>
  </si>
  <si>
    <t>Smallshaw</t>
  </si>
  <si>
    <t>Pre-65 D</t>
  </si>
  <si>
    <t>BSA B40</t>
  </si>
  <si>
    <t>Robert</t>
  </si>
  <si>
    <t>Hartwell</t>
  </si>
  <si>
    <t>Francis Barnett Falcon</t>
  </si>
  <si>
    <t>Karen</t>
  </si>
  <si>
    <t>BSA Bantam 175</t>
  </si>
  <si>
    <t>George</t>
  </si>
  <si>
    <t>Greenland</t>
  </si>
  <si>
    <t>Jim</t>
  </si>
  <si>
    <t>Ariel 500 Rigid</t>
  </si>
  <si>
    <t>Newell</t>
  </si>
  <si>
    <t>Royal Enfield 350</t>
  </si>
  <si>
    <t>Andy</t>
  </si>
  <si>
    <t>Withers</t>
  </si>
  <si>
    <t>Jarrett</t>
  </si>
  <si>
    <t>AJS 16C</t>
  </si>
  <si>
    <t>Matthew</t>
  </si>
  <si>
    <t>Rowden</t>
  </si>
  <si>
    <t>Sportsman</t>
  </si>
  <si>
    <t>Sherco ST 250 Factory</t>
  </si>
  <si>
    <t>Miles</t>
  </si>
  <si>
    <t>Beta 250</t>
  </si>
  <si>
    <t>Barr</t>
  </si>
  <si>
    <t>Aaron</t>
  </si>
  <si>
    <t>Finlay</t>
  </si>
  <si>
    <t>Coles</t>
  </si>
  <si>
    <t>TRS ONE RR</t>
  </si>
  <si>
    <t>Greg</t>
  </si>
  <si>
    <t>Seymour</t>
  </si>
  <si>
    <t>Gas Gas 250</t>
  </si>
  <si>
    <t>Steve</t>
  </si>
  <si>
    <t>Martin</t>
  </si>
  <si>
    <t>Gas Gas 300</t>
  </si>
  <si>
    <t xml:space="preserve">Geoff </t>
  </si>
  <si>
    <t>Herbert</t>
  </si>
  <si>
    <t>Ariel HT500</t>
  </si>
  <si>
    <t>Tony</t>
  </si>
  <si>
    <t>Billingham</t>
  </si>
  <si>
    <t>Twin Shock C</t>
  </si>
  <si>
    <t>Yamaha Majesty</t>
  </si>
  <si>
    <t>Mik</t>
  </si>
  <si>
    <t>Machinek</t>
  </si>
  <si>
    <t>Honda TLR 200</t>
  </si>
  <si>
    <t>Malcolm</t>
  </si>
  <si>
    <t>Wagstaff</t>
  </si>
  <si>
    <t>Twin Shock D</t>
  </si>
  <si>
    <t>Westbrook</t>
  </si>
  <si>
    <t>Ossa Mar 250</t>
  </si>
  <si>
    <t>Titcombe</t>
  </si>
  <si>
    <t>Honda TLM 50</t>
  </si>
  <si>
    <t>Shamus</t>
  </si>
  <si>
    <t>Doohan</t>
  </si>
  <si>
    <t>Veteran</t>
  </si>
  <si>
    <t>TRS 250</t>
  </si>
  <si>
    <t>Jeremy</t>
  </si>
  <si>
    <t>Orchard</t>
  </si>
  <si>
    <t>Vertigo 250</t>
  </si>
  <si>
    <t xml:space="preserve">Phil </t>
  </si>
  <si>
    <t>Cox</t>
  </si>
  <si>
    <t>Colin</t>
  </si>
  <si>
    <t>Mew</t>
  </si>
  <si>
    <t>Simon</t>
  </si>
  <si>
    <t>Watmough</t>
  </si>
  <si>
    <t>25 Cleans</t>
  </si>
  <si>
    <t>Bungay</t>
  </si>
  <si>
    <t>Sherco 290</t>
  </si>
  <si>
    <t>Henvest</t>
  </si>
  <si>
    <t>Clive</t>
  </si>
  <si>
    <t>Wilson</t>
  </si>
  <si>
    <t>Montesa 315R</t>
  </si>
  <si>
    <t>Spake</t>
  </si>
  <si>
    <t>Scorpa 250</t>
  </si>
  <si>
    <t>Harris</t>
  </si>
  <si>
    <t>Honda 260</t>
  </si>
  <si>
    <t>Cawte</t>
  </si>
  <si>
    <t>Montesa 300</t>
  </si>
  <si>
    <t>24 Cleans</t>
  </si>
  <si>
    <t>Ian</t>
  </si>
  <si>
    <t>Bartholomew</t>
  </si>
  <si>
    <t>21 Cleans</t>
  </si>
  <si>
    <t xml:space="preserve">Tim </t>
  </si>
  <si>
    <t>Cheetham</t>
  </si>
  <si>
    <t>Scorpa 125</t>
  </si>
  <si>
    <t>Stewart</t>
  </si>
  <si>
    <t>Read</t>
  </si>
  <si>
    <t>TRS 300 RR</t>
  </si>
  <si>
    <t>14th</t>
  </si>
  <si>
    <t>Nigel</t>
  </si>
  <si>
    <t>Parvin</t>
  </si>
  <si>
    <t>15th</t>
  </si>
  <si>
    <t>Andrew</t>
  </si>
  <si>
    <t>Gas Gas TXT 280</t>
  </si>
  <si>
    <t>16th</t>
  </si>
  <si>
    <t>Penfold</t>
  </si>
  <si>
    <t>TRS ONE R 250</t>
  </si>
  <si>
    <t>17th</t>
  </si>
  <si>
    <t>Kevin</t>
  </si>
  <si>
    <t>Goater</t>
  </si>
  <si>
    <t>18th</t>
  </si>
  <si>
    <t>Ronnie</t>
  </si>
  <si>
    <t>Allen</t>
  </si>
  <si>
    <t>19th</t>
  </si>
  <si>
    <t>Beta Evo 200</t>
  </si>
  <si>
    <t>20th</t>
  </si>
  <si>
    <t>Curnick</t>
  </si>
  <si>
    <t>Beta Rev 3 270</t>
  </si>
  <si>
    <t>21st</t>
  </si>
  <si>
    <t>Brawn</t>
  </si>
  <si>
    <t>Archie</t>
  </si>
  <si>
    <t>Bradley</t>
  </si>
  <si>
    <t>Youth C</t>
  </si>
  <si>
    <t>Beta Evo 125</t>
  </si>
  <si>
    <t>Max</t>
  </si>
  <si>
    <t>Youth D</t>
  </si>
  <si>
    <t>Beta Evo 80</t>
  </si>
  <si>
    <t>Ollie</t>
  </si>
  <si>
    <t>Beta 80</t>
  </si>
  <si>
    <t>Rory</t>
  </si>
  <si>
    <t>Bennett</t>
  </si>
  <si>
    <t>Harrison</t>
  </si>
  <si>
    <t>Kent</t>
  </si>
  <si>
    <t>Beta 80 Senior</t>
  </si>
  <si>
    <t>DNS</t>
  </si>
  <si>
    <t>Dexter</t>
  </si>
  <si>
    <t>Youth D-Electric</t>
  </si>
  <si>
    <t>Oset</t>
  </si>
  <si>
    <t>Adam</t>
  </si>
  <si>
    <t>Scott</t>
  </si>
  <si>
    <t>Waltham Chase Trials MCC</t>
  </si>
  <si>
    <t>Results: Club Championship R1 2022</t>
  </si>
  <si>
    <t>Sunday 23rd January 2022 at Hut Hill. (Permit ACU62150)</t>
  </si>
  <si>
    <t>Pre-65 B</t>
  </si>
  <si>
    <t>BSA C15</t>
  </si>
  <si>
    <t>Boost Bike</t>
  </si>
  <si>
    <t>23 Cleans</t>
  </si>
  <si>
    <t>Results: Club Championship R2 2022</t>
  </si>
  <si>
    <t>Sunday 13th February 2022 at Hut Hill. (Permit ACU6242)</t>
  </si>
  <si>
    <t>Hazel</t>
  </si>
  <si>
    <t>Parker</t>
  </si>
  <si>
    <t>Adult "E"</t>
  </si>
  <si>
    <t>Oset 24R</t>
  </si>
  <si>
    <t>Norman</t>
  </si>
  <si>
    <t>Loveland</t>
  </si>
  <si>
    <t>Adult Unclassified</t>
  </si>
  <si>
    <t>Vertigo Vertical 250</t>
  </si>
  <si>
    <t>UC</t>
  </si>
  <si>
    <t>Nick</t>
  </si>
  <si>
    <t>Fox</t>
  </si>
  <si>
    <t>Owen</t>
  </si>
  <si>
    <t>Gas Gas 370</t>
  </si>
  <si>
    <t>Chris</t>
  </si>
  <si>
    <t>Hinton</t>
  </si>
  <si>
    <t>Glenn</t>
  </si>
  <si>
    <t>TRRS 300</t>
  </si>
  <si>
    <t>Jordan</t>
  </si>
  <si>
    <t>Peach</t>
  </si>
  <si>
    <t>Ballard</t>
  </si>
  <si>
    <t>Beta 4T 250</t>
  </si>
  <si>
    <t>Terry</t>
  </si>
  <si>
    <t>Ryalls</t>
  </si>
  <si>
    <t>Gas Gas 125</t>
  </si>
  <si>
    <t>Sean</t>
  </si>
  <si>
    <t>Keenan</t>
  </si>
  <si>
    <t>Collins</t>
  </si>
  <si>
    <t>Sherco 250</t>
  </si>
  <si>
    <t>Ariel HT5</t>
  </si>
  <si>
    <t>Page</t>
  </si>
  <si>
    <t>BSA Bantam 185</t>
  </si>
  <si>
    <t>Wiseman</t>
  </si>
  <si>
    <t>Sherco ST Factory 250</t>
  </si>
  <si>
    <t>Sherco ST 300</t>
  </si>
  <si>
    <t>Sam</t>
  </si>
  <si>
    <t>Webb</t>
  </si>
  <si>
    <t>Wilkes</t>
  </si>
  <si>
    <t>Peter</t>
  </si>
  <si>
    <t>Woodthorpe</t>
  </si>
  <si>
    <t>Bultaco 250</t>
  </si>
  <si>
    <t>Yamaha TY 250</t>
  </si>
  <si>
    <t>Geoff</t>
  </si>
  <si>
    <t>Mullender</t>
  </si>
  <si>
    <t>Bultaco Sherpa 325</t>
  </si>
  <si>
    <t>Pattison</t>
  </si>
  <si>
    <t>Scorpa 143</t>
  </si>
  <si>
    <t>Gregory</t>
  </si>
  <si>
    <t>Bird</t>
  </si>
  <si>
    <t>Montesa 260</t>
  </si>
  <si>
    <t>Ballard-Neale</t>
  </si>
  <si>
    <t>Beta Rev3 270</t>
  </si>
  <si>
    <t>Michael</t>
  </si>
  <si>
    <t>TRS ONE 250</t>
  </si>
  <si>
    <t>Elliot Scott</t>
  </si>
  <si>
    <t>Hutcheson</t>
  </si>
  <si>
    <t>Youth B</t>
  </si>
  <si>
    <t>Billy</t>
  </si>
  <si>
    <t>Guilford</t>
  </si>
  <si>
    <t>Oset 20</t>
  </si>
  <si>
    <t>Finley</t>
  </si>
  <si>
    <t>Theo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</si>
</sst>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Fill="1" applyBorder="1" applyAlignment="1">
      <alignment horizontal="center" wrapText="1"/>
    </xf>
    <xf numFmtId="0" fontId="0" fillId="0" borderId="6" xfId="0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16E23-6036-4D13-AC1F-10A3E0553831}">
  <dimension ref="A1:U102"/>
  <sheetViews>
    <sheetView topLeftCell="A76" workbookViewId="0">
      <selection activeCell="D23" sqref="D23"/>
    </sheetView>
  </sheetViews>
  <sheetFormatPr defaultRowHeight="15" x14ac:dyDescent="0.25"/>
  <cols>
    <col min="1" max="1" width="5.42578125" style="15" customWidth="1"/>
    <col min="2" max="2" width="10.140625" customWidth="1"/>
    <col min="3" max="3" width="13.140625" customWidth="1"/>
    <col min="4" max="4" width="17.28515625" customWidth="1"/>
    <col min="5" max="5" width="20.85546875" customWidth="1"/>
    <col min="6" max="17" width="6.7109375" style="15" customWidth="1"/>
    <col min="18" max="18" width="9.140625" style="2"/>
    <col min="19" max="19" width="9.140625" style="15"/>
  </cols>
  <sheetData>
    <row r="1" spans="1:21" x14ac:dyDescent="0.25">
      <c r="A1" s="40" t="s">
        <v>249</v>
      </c>
      <c r="B1" s="40"/>
      <c r="C1" s="40"/>
      <c r="D1" s="40"/>
      <c r="E1" s="40"/>
    </row>
    <row r="3" spans="1:21" x14ac:dyDescent="0.25">
      <c r="A3" s="40" t="s">
        <v>250</v>
      </c>
      <c r="B3" s="40"/>
      <c r="C3" s="40"/>
      <c r="D3" s="40"/>
      <c r="E3" s="40"/>
    </row>
    <row r="4" spans="1:21" x14ac:dyDescent="0.25">
      <c r="A4" s="16"/>
      <c r="B4" s="16"/>
      <c r="C4" s="16"/>
      <c r="D4" s="16"/>
      <c r="E4" s="16"/>
    </row>
    <row r="5" spans="1:21" x14ac:dyDescent="0.25">
      <c r="A5" s="40" t="s">
        <v>251</v>
      </c>
      <c r="B5" s="40"/>
      <c r="C5" s="40"/>
      <c r="D5" s="40"/>
      <c r="E5" s="40"/>
    </row>
    <row r="7" spans="1:21" s="2" customFormat="1" x14ac:dyDescent="0.25">
      <c r="A7" s="26" t="s">
        <v>0</v>
      </c>
      <c r="B7" s="38" t="s">
        <v>1</v>
      </c>
      <c r="C7" s="39"/>
      <c r="D7" s="27" t="s">
        <v>2</v>
      </c>
      <c r="E7" s="27" t="s">
        <v>3</v>
      </c>
      <c r="F7" s="28" t="s">
        <v>4</v>
      </c>
      <c r="G7" s="28" t="s">
        <v>5</v>
      </c>
      <c r="H7" s="28" t="s">
        <v>6</v>
      </c>
      <c r="I7" s="28" t="s">
        <v>7</v>
      </c>
      <c r="J7" s="28" t="s">
        <v>8</v>
      </c>
      <c r="K7" s="28" t="s">
        <v>9</v>
      </c>
      <c r="L7" s="28" t="s">
        <v>10</v>
      </c>
      <c r="M7" s="28" t="s">
        <v>11</v>
      </c>
      <c r="N7" s="28" t="s">
        <v>12</v>
      </c>
      <c r="O7" s="28" t="s">
        <v>13</v>
      </c>
      <c r="P7" s="28" t="s">
        <v>14</v>
      </c>
      <c r="Q7" s="28" t="s">
        <v>15</v>
      </c>
      <c r="R7" s="28" t="s">
        <v>16</v>
      </c>
      <c r="S7" s="28" t="s">
        <v>17</v>
      </c>
      <c r="T7" s="26" t="s">
        <v>18</v>
      </c>
      <c r="U7" s="29"/>
    </row>
    <row r="8" spans="1:21" x14ac:dyDescent="0.25">
      <c r="A8" s="18">
        <v>225</v>
      </c>
      <c r="B8" s="19" t="s">
        <v>19</v>
      </c>
      <c r="C8" s="19" t="s">
        <v>20</v>
      </c>
      <c r="D8" s="19" t="s">
        <v>21</v>
      </c>
      <c r="E8" s="20" t="s">
        <v>22</v>
      </c>
      <c r="F8" s="21">
        <v>0</v>
      </c>
      <c r="G8" s="22">
        <v>1</v>
      </c>
      <c r="H8" s="22">
        <v>2</v>
      </c>
      <c r="I8" s="22">
        <v>0</v>
      </c>
      <c r="J8" s="22">
        <v>1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3">
        <f t="shared" ref="R8:R9" si="0">SUM(F8:Q8)</f>
        <v>4</v>
      </c>
      <c r="S8" s="22" t="s">
        <v>23</v>
      </c>
      <c r="T8" s="24">
        <v>20</v>
      </c>
      <c r="U8" s="25" t="s">
        <v>24</v>
      </c>
    </row>
    <row r="9" spans="1:21" x14ac:dyDescent="0.25">
      <c r="A9" s="18">
        <v>190</v>
      </c>
      <c r="B9" s="19" t="s">
        <v>25</v>
      </c>
      <c r="C9" s="19" t="s">
        <v>26</v>
      </c>
      <c r="D9" s="19" t="s">
        <v>21</v>
      </c>
      <c r="E9" s="20" t="s">
        <v>27</v>
      </c>
      <c r="F9" s="21">
        <v>0</v>
      </c>
      <c r="G9" s="22">
        <v>1</v>
      </c>
      <c r="H9" s="22">
        <v>2</v>
      </c>
      <c r="I9" s="22">
        <v>0</v>
      </c>
      <c r="J9" s="22">
        <v>0</v>
      </c>
      <c r="K9" s="22">
        <v>0</v>
      </c>
      <c r="L9" s="22">
        <v>1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3">
        <f t="shared" si="0"/>
        <v>4</v>
      </c>
      <c r="S9" s="22" t="s">
        <v>23</v>
      </c>
      <c r="T9" s="24">
        <v>20</v>
      </c>
      <c r="U9" s="25" t="s">
        <v>24</v>
      </c>
    </row>
    <row r="10" spans="1:21" x14ac:dyDescent="0.25">
      <c r="A10" s="18">
        <v>26</v>
      </c>
      <c r="B10" s="19" t="s">
        <v>39</v>
      </c>
      <c r="C10" s="19" t="s">
        <v>40</v>
      </c>
      <c r="D10" s="19" t="s">
        <v>21</v>
      </c>
      <c r="E10" s="20" t="s">
        <v>41</v>
      </c>
      <c r="F10" s="21">
        <v>0</v>
      </c>
      <c r="G10" s="21">
        <v>0</v>
      </c>
      <c r="H10" s="21">
        <v>1</v>
      </c>
      <c r="I10" s="21">
        <v>2</v>
      </c>
      <c r="J10" s="21">
        <v>0</v>
      </c>
      <c r="K10" s="21">
        <v>0</v>
      </c>
      <c r="L10" s="21">
        <v>0</v>
      </c>
      <c r="M10" s="21">
        <v>0</v>
      </c>
      <c r="N10" s="21">
        <v>1</v>
      </c>
      <c r="O10" s="21">
        <v>0</v>
      </c>
      <c r="P10" s="21">
        <v>0</v>
      </c>
      <c r="Q10" s="21">
        <v>1</v>
      </c>
      <c r="R10" s="23">
        <f t="shared" ref="R10:R20" si="1">SUM(F10:Q10)</f>
        <v>5</v>
      </c>
      <c r="S10" s="22" t="s">
        <v>31</v>
      </c>
      <c r="T10" s="24">
        <v>15</v>
      </c>
      <c r="U10" s="25"/>
    </row>
    <row r="11" spans="1:21" x14ac:dyDescent="0.25">
      <c r="A11" s="18">
        <v>95</v>
      </c>
      <c r="B11" s="19" t="s">
        <v>28</v>
      </c>
      <c r="C11" s="19" t="s">
        <v>29</v>
      </c>
      <c r="D11" s="19" t="s">
        <v>21</v>
      </c>
      <c r="E11" s="20" t="s">
        <v>30</v>
      </c>
      <c r="F11" s="21">
        <v>1</v>
      </c>
      <c r="G11" s="22">
        <v>2</v>
      </c>
      <c r="H11" s="22">
        <v>0</v>
      </c>
      <c r="I11" s="22">
        <v>0</v>
      </c>
      <c r="J11" s="22">
        <v>5</v>
      </c>
      <c r="K11" s="22">
        <v>0</v>
      </c>
      <c r="L11" s="22">
        <v>1</v>
      </c>
      <c r="M11" s="22">
        <v>0</v>
      </c>
      <c r="N11" s="22">
        <v>0</v>
      </c>
      <c r="O11" s="22">
        <v>5</v>
      </c>
      <c r="P11" s="22">
        <v>0</v>
      </c>
      <c r="Q11" s="22">
        <v>0</v>
      </c>
      <c r="R11" s="23">
        <f t="shared" si="1"/>
        <v>14</v>
      </c>
      <c r="S11" s="22" t="s">
        <v>35</v>
      </c>
      <c r="T11" s="24">
        <v>13</v>
      </c>
      <c r="U11" s="25"/>
    </row>
    <row r="12" spans="1:21" x14ac:dyDescent="0.25">
      <c r="A12" s="18">
        <v>577</v>
      </c>
      <c r="B12" s="19" t="s">
        <v>32</v>
      </c>
      <c r="C12" s="19" t="s">
        <v>33</v>
      </c>
      <c r="D12" s="19" t="s">
        <v>21</v>
      </c>
      <c r="E12" s="20" t="s">
        <v>34</v>
      </c>
      <c r="F12" s="21">
        <v>0</v>
      </c>
      <c r="G12" s="22">
        <v>6</v>
      </c>
      <c r="H12" s="22">
        <v>8</v>
      </c>
      <c r="I12" s="22">
        <v>1</v>
      </c>
      <c r="J12" s="22">
        <v>0</v>
      </c>
      <c r="K12" s="22">
        <v>0</v>
      </c>
      <c r="L12" s="22">
        <v>0</v>
      </c>
      <c r="M12" s="22">
        <v>0</v>
      </c>
      <c r="N12" s="22">
        <v>2</v>
      </c>
      <c r="O12" s="22">
        <v>1</v>
      </c>
      <c r="P12" s="22">
        <v>0</v>
      </c>
      <c r="Q12" s="22">
        <v>0</v>
      </c>
      <c r="R12" s="23">
        <f t="shared" si="1"/>
        <v>18</v>
      </c>
      <c r="S12" s="22" t="s">
        <v>38</v>
      </c>
      <c r="T12" s="24">
        <v>11</v>
      </c>
      <c r="U12" s="25"/>
    </row>
    <row r="13" spans="1:21" x14ac:dyDescent="0.25">
      <c r="A13" s="18">
        <v>150</v>
      </c>
      <c r="B13" s="19" t="s">
        <v>19</v>
      </c>
      <c r="C13" s="19" t="s">
        <v>36</v>
      </c>
      <c r="D13" s="19" t="s">
        <v>21</v>
      </c>
      <c r="E13" s="20" t="s">
        <v>37</v>
      </c>
      <c r="F13" s="21">
        <v>0</v>
      </c>
      <c r="G13" s="22">
        <v>1</v>
      </c>
      <c r="H13" s="22">
        <v>6</v>
      </c>
      <c r="I13" s="22">
        <v>1</v>
      </c>
      <c r="J13" s="22">
        <v>5</v>
      </c>
      <c r="K13" s="22">
        <v>0</v>
      </c>
      <c r="L13" s="22">
        <v>6</v>
      </c>
      <c r="M13" s="22">
        <v>0</v>
      </c>
      <c r="N13" s="22">
        <v>1</v>
      </c>
      <c r="O13" s="22">
        <v>1</v>
      </c>
      <c r="P13" s="22">
        <v>0</v>
      </c>
      <c r="Q13" s="22">
        <v>0</v>
      </c>
      <c r="R13" s="23">
        <f t="shared" si="1"/>
        <v>21</v>
      </c>
      <c r="S13" s="22" t="s">
        <v>42</v>
      </c>
      <c r="T13" s="24">
        <v>10</v>
      </c>
      <c r="U13" s="25"/>
    </row>
    <row r="14" spans="1:21" x14ac:dyDescent="0.25">
      <c r="A14" s="18">
        <v>79</v>
      </c>
      <c r="B14" s="19" t="s">
        <v>19</v>
      </c>
      <c r="C14" s="19" t="s">
        <v>43</v>
      </c>
      <c r="D14" s="19" t="s">
        <v>21</v>
      </c>
      <c r="E14" s="20" t="s">
        <v>44</v>
      </c>
      <c r="F14" s="21">
        <v>2</v>
      </c>
      <c r="G14" s="22">
        <v>3</v>
      </c>
      <c r="H14" s="22">
        <v>4</v>
      </c>
      <c r="I14" s="22">
        <v>1</v>
      </c>
      <c r="J14" s="22">
        <v>1</v>
      </c>
      <c r="K14" s="22">
        <v>0</v>
      </c>
      <c r="L14" s="22">
        <v>11</v>
      </c>
      <c r="M14" s="22">
        <v>1</v>
      </c>
      <c r="N14" s="22">
        <v>1</v>
      </c>
      <c r="O14" s="22">
        <v>0</v>
      </c>
      <c r="P14" s="22">
        <v>0</v>
      </c>
      <c r="Q14" s="22">
        <v>1</v>
      </c>
      <c r="R14" s="23">
        <f t="shared" si="1"/>
        <v>25</v>
      </c>
      <c r="S14" s="22" t="s">
        <v>45</v>
      </c>
      <c r="T14" s="24">
        <v>9</v>
      </c>
      <c r="U14" s="25"/>
    </row>
    <row r="15" spans="1:21" x14ac:dyDescent="0.25">
      <c r="A15" s="18">
        <v>94</v>
      </c>
      <c r="B15" s="19" t="s">
        <v>46</v>
      </c>
      <c r="C15" s="19" t="s">
        <v>47</v>
      </c>
      <c r="D15" s="19" t="s">
        <v>21</v>
      </c>
      <c r="E15" s="20" t="s">
        <v>48</v>
      </c>
      <c r="F15" s="21">
        <v>1</v>
      </c>
      <c r="G15" s="22">
        <v>10</v>
      </c>
      <c r="H15" s="22">
        <v>10</v>
      </c>
      <c r="I15" s="22">
        <v>1</v>
      </c>
      <c r="J15" s="22">
        <v>0</v>
      </c>
      <c r="K15" s="22">
        <v>0</v>
      </c>
      <c r="L15" s="22">
        <v>7</v>
      </c>
      <c r="M15" s="22">
        <v>0</v>
      </c>
      <c r="N15" s="22">
        <v>0</v>
      </c>
      <c r="O15" s="22">
        <v>2</v>
      </c>
      <c r="P15" s="22">
        <v>0</v>
      </c>
      <c r="Q15" s="22">
        <v>2</v>
      </c>
      <c r="R15" s="23">
        <f t="shared" si="1"/>
        <v>33</v>
      </c>
      <c r="S15" s="22" t="s">
        <v>49</v>
      </c>
      <c r="T15" s="24">
        <v>8</v>
      </c>
      <c r="U15" s="25"/>
    </row>
    <row r="16" spans="1:21" x14ac:dyDescent="0.25">
      <c r="A16" s="18">
        <v>63</v>
      </c>
      <c r="B16" s="19" t="s">
        <v>50</v>
      </c>
      <c r="C16" s="19" t="s">
        <v>51</v>
      </c>
      <c r="D16" s="19" t="s">
        <v>21</v>
      </c>
      <c r="E16" s="20" t="s">
        <v>52</v>
      </c>
      <c r="F16" s="21">
        <v>0</v>
      </c>
      <c r="G16" s="22">
        <v>3</v>
      </c>
      <c r="H16" s="22">
        <v>11</v>
      </c>
      <c r="I16" s="22">
        <v>2</v>
      </c>
      <c r="J16" s="22">
        <v>5</v>
      </c>
      <c r="K16" s="22">
        <v>1</v>
      </c>
      <c r="L16" s="22">
        <v>8</v>
      </c>
      <c r="M16" s="22">
        <v>1</v>
      </c>
      <c r="N16" s="22">
        <v>1</v>
      </c>
      <c r="O16" s="22">
        <v>0</v>
      </c>
      <c r="P16" s="22">
        <v>0</v>
      </c>
      <c r="Q16" s="22">
        <v>2</v>
      </c>
      <c r="R16" s="23">
        <f t="shared" si="1"/>
        <v>34</v>
      </c>
      <c r="S16" s="22" t="s">
        <v>53</v>
      </c>
      <c r="T16" s="24">
        <v>7</v>
      </c>
      <c r="U16" s="25"/>
    </row>
    <row r="17" spans="1:21" ht="15.75" customHeight="1" x14ac:dyDescent="0.25">
      <c r="A17" s="18">
        <v>220</v>
      </c>
      <c r="B17" s="19" t="s">
        <v>28</v>
      </c>
      <c r="C17" s="19" t="s">
        <v>54</v>
      </c>
      <c r="D17" s="19" t="s">
        <v>21</v>
      </c>
      <c r="E17" s="20" t="s">
        <v>27</v>
      </c>
      <c r="F17" s="21">
        <v>0</v>
      </c>
      <c r="G17" s="22">
        <v>1</v>
      </c>
      <c r="H17" s="22">
        <v>5</v>
      </c>
      <c r="I17" s="22">
        <v>2</v>
      </c>
      <c r="J17" s="22">
        <v>8</v>
      </c>
      <c r="K17" s="22">
        <v>11</v>
      </c>
      <c r="L17" s="22">
        <v>0</v>
      </c>
      <c r="M17" s="22">
        <v>8</v>
      </c>
      <c r="N17" s="22">
        <v>0</v>
      </c>
      <c r="O17" s="22">
        <v>0</v>
      </c>
      <c r="P17" s="22">
        <v>0</v>
      </c>
      <c r="Q17" s="22">
        <v>0</v>
      </c>
      <c r="R17" s="23">
        <f t="shared" si="1"/>
        <v>35</v>
      </c>
      <c r="S17" s="22" t="s">
        <v>55</v>
      </c>
      <c r="T17" s="24">
        <v>6</v>
      </c>
      <c r="U17" s="25"/>
    </row>
    <row r="18" spans="1:21" x14ac:dyDescent="0.25">
      <c r="A18" s="18">
        <v>208</v>
      </c>
      <c r="B18" s="19" t="s">
        <v>56</v>
      </c>
      <c r="C18" s="19" t="s">
        <v>57</v>
      </c>
      <c r="D18" s="19" t="s">
        <v>21</v>
      </c>
      <c r="E18" s="20" t="s">
        <v>27</v>
      </c>
      <c r="F18" s="21">
        <v>3</v>
      </c>
      <c r="G18" s="22">
        <v>6</v>
      </c>
      <c r="H18" s="22">
        <v>9</v>
      </c>
      <c r="I18" s="22">
        <v>7</v>
      </c>
      <c r="J18" s="22">
        <v>1</v>
      </c>
      <c r="K18" s="22">
        <v>4</v>
      </c>
      <c r="L18" s="22">
        <v>5</v>
      </c>
      <c r="M18" s="22">
        <v>1</v>
      </c>
      <c r="N18" s="22">
        <v>2</v>
      </c>
      <c r="O18" s="22">
        <v>2</v>
      </c>
      <c r="P18" s="22">
        <v>0</v>
      </c>
      <c r="Q18" s="22">
        <v>0</v>
      </c>
      <c r="R18" s="23">
        <f t="shared" si="1"/>
        <v>40</v>
      </c>
      <c r="S18" s="22" t="s">
        <v>58</v>
      </c>
      <c r="T18" s="24">
        <v>5</v>
      </c>
      <c r="U18" s="25"/>
    </row>
    <row r="19" spans="1:21" x14ac:dyDescent="0.25">
      <c r="A19" s="18">
        <v>69</v>
      </c>
      <c r="B19" s="19" t="s">
        <v>59</v>
      </c>
      <c r="C19" s="19" t="s">
        <v>60</v>
      </c>
      <c r="D19" s="19" t="s">
        <v>21</v>
      </c>
      <c r="E19" s="20" t="s">
        <v>52</v>
      </c>
      <c r="F19" s="21">
        <v>5</v>
      </c>
      <c r="G19" s="22">
        <v>9</v>
      </c>
      <c r="H19" s="22">
        <v>12</v>
      </c>
      <c r="I19" s="22">
        <v>5</v>
      </c>
      <c r="J19" s="22">
        <v>6</v>
      </c>
      <c r="K19" s="22">
        <v>4</v>
      </c>
      <c r="L19" s="22">
        <v>9</v>
      </c>
      <c r="M19" s="22">
        <v>5</v>
      </c>
      <c r="N19" s="22">
        <v>1</v>
      </c>
      <c r="O19" s="22">
        <v>2</v>
      </c>
      <c r="P19" s="22">
        <v>2</v>
      </c>
      <c r="Q19" s="22">
        <v>2</v>
      </c>
      <c r="R19" s="23">
        <f t="shared" si="1"/>
        <v>62</v>
      </c>
      <c r="S19" s="22" t="s">
        <v>61</v>
      </c>
      <c r="T19" s="24">
        <v>4</v>
      </c>
      <c r="U19" s="25"/>
    </row>
    <row r="20" spans="1:21" x14ac:dyDescent="0.25">
      <c r="A20" s="18">
        <v>50</v>
      </c>
      <c r="B20" s="19" t="s">
        <v>62</v>
      </c>
      <c r="C20" s="19" t="s">
        <v>63</v>
      </c>
      <c r="D20" s="19" t="s">
        <v>21</v>
      </c>
      <c r="E20" s="20" t="s">
        <v>64</v>
      </c>
      <c r="F20" s="21">
        <v>0</v>
      </c>
      <c r="G20" s="22">
        <v>8</v>
      </c>
      <c r="H20" s="22">
        <v>11</v>
      </c>
      <c r="I20" s="22">
        <v>9</v>
      </c>
      <c r="J20" s="22">
        <v>3</v>
      </c>
      <c r="K20" s="22">
        <v>9</v>
      </c>
      <c r="L20" s="22">
        <v>13</v>
      </c>
      <c r="M20" s="22">
        <v>9</v>
      </c>
      <c r="N20" s="22">
        <v>1</v>
      </c>
      <c r="O20" s="22">
        <v>0</v>
      </c>
      <c r="P20" s="22">
        <v>0</v>
      </c>
      <c r="Q20" s="22">
        <v>0</v>
      </c>
      <c r="R20" s="23">
        <f t="shared" si="1"/>
        <v>63</v>
      </c>
      <c r="S20" s="22" t="s">
        <v>65</v>
      </c>
      <c r="T20" s="24">
        <v>3</v>
      </c>
      <c r="U20" s="25"/>
    </row>
    <row r="21" spans="1:21" x14ac:dyDescent="0.25">
      <c r="A21" s="3">
        <v>8</v>
      </c>
      <c r="B21" s="4" t="s">
        <v>66</v>
      </c>
      <c r="C21" s="4" t="s">
        <v>67</v>
      </c>
      <c r="D21" s="4" t="s">
        <v>21</v>
      </c>
      <c r="E21" s="5" t="s">
        <v>68</v>
      </c>
      <c r="F21" s="6" t="s">
        <v>69</v>
      </c>
      <c r="G21" s="6" t="s">
        <v>69</v>
      </c>
      <c r="H21" s="6" t="s">
        <v>69</v>
      </c>
      <c r="I21" s="6" t="s">
        <v>69</v>
      </c>
      <c r="J21" s="6" t="s">
        <v>69</v>
      </c>
      <c r="K21" s="6" t="s">
        <v>69</v>
      </c>
      <c r="L21" s="6" t="s">
        <v>69</v>
      </c>
      <c r="M21" s="6" t="s">
        <v>69</v>
      </c>
      <c r="N21" s="6" t="s">
        <v>69</v>
      </c>
      <c r="O21" s="6" t="s">
        <v>69</v>
      </c>
      <c r="P21" s="6" t="s">
        <v>69</v>
      </c>
      <c r="Q21" s="6" t="s">
        <v>69</v>
      </c>
      <c r="R21" s="6" t="s">
        <v>69</v>
      </c>
      <c r="S21" s="6" t="s">
        <v>69</v>
      </c>
      <c r="T21" s="9" t="s">
        <v>69</v>
      </c>
    </row>
    <row r="22" spans="1:21" x14ac:dyDescent="0.25">
      <c r="A22" s="3">
        <v>550</v>
      </c>
      <c r="B22" s="4" t="s">
        <v>70</v>
      </c>
      <c r="C22" s="4" t="s">
        <v>71</v>
      </c>
      <c r="D22" s="4" t="s">
        <v>21</v>
      </c>
      <c r="E22" s="5" t="s">
        <v>64</v>
      </c>
      <c r="F22" s="6" t="s">
        <v>69</v>
      </c>
      <c r="G22" s="6" t="s">
        <v>69</v>
      </c>
      <c r="H22" s="6" t="s">
        <v>69</v>
      </c>
      <c r="I22" s="6" t="s">
        <v>69</v>
      </c>
      <c r="J22" s="6" t="s">
        <v>69</v>
      </c>
      <c r="K22" s="6" t="s">
        <v>69</v>
      </c>
      <c r="L22" s="6" t="s">
        <v>69</v>
      </c>
      <c r="M22" s="6" t="s">
        <v>69</v>
      </c>
      <c r="N22" s="6" t="s">
        <v>69</v>
      </c>
      <c r="O22" s="6" t="s">
        <v>69</v>
      </c>
      <c r="P22" s="6" t="s">
        <v>69</v>
      </c>
      <c r="Q22" s="6" t="s">
        <v>69</v>
      </c>
      <c r="R22" s="6" t="s">
        <v>69</v>
      </c>
      <c r="S22" s="6" t="s">
        <v>69</v>
      </c>
      <c r="T22" s="6" t="s">
        <v>69</v>
      </c>
    </row>
    <row r="23" spans="1:21" x14ac:dyDescent="0.25">
      <c r="A23" s="3">
        <v>801</v>
      </c>
      <c r="B23" s="4" t="s">
        <v>72</v>
      </c>
      <c r="C23" s="4" t="s">
        <v>73</v>
      </c>
      <c r="D23" s="4" t="s">
        <v>21</v>
      </c>
      <c r="E23" s="5" t="s">
        <v>74</v>
      </c>
      <c r="F23" s="6" t="s">
        <v>69</v>
      </c>
      <c r="G23" s="6" t="s">
        <v>69</v>
      </c>
      <c r="H23" s="6" t="s">
        <v>69</v>
      </c>
      <c r="I23" s="6" t="s">
        <v>69</v>
      </c>
      <c r="J23" s="6" t="s">
        <v>69</v>
      </c>
      <c r="K23" s="6" t="s">
        <v>69</v>
      </c>
      <c r="L23" s="6" t="s">
        <v>69</v>
      </c>
      <c r="M23" s="6" t="s">
        <v>69</v>
      </c>
      <c r="N23" s="6" t="s">
        <v>69</v>
      </c>
      <c r="O23" s="6" t="s">
        <v>69</v>
      </c>
      <c r="P23" s="6" t="s">
        <v>69</v>
      </c>
      <c r="Q23" s="6" t="s">
        <v>69</v>
      </c>
      <c r="R23" s="6" t="s">
        <v>69</v>
      </c>
      <c r="S23" s="6" t="s">
        <v>69</v>
      </c>
      <c r="T23" s="6" t="s">
        <v>69</v>
      </c>
    </row>
    <row r="24" spans="1:21" x14ac:dyDescent="0.25">
      <c r="A24" s="3"/>
      <c r="B24" s="4"/>
      <c r="C24" s="4"/>
      <c r="D24" s="4"/>
      <c r="E24" s="5"/>
      <c r="F24" s="6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</row>
    <row r="25" spans="1:21" x14ac:dyDescent="0.25">
      <c r="A25" s="3">
        <v>250</v>
      </c>
      <c r="B25" s="4" t="s">
        <v>75</v>
      </c>
      <c r="C25" s="4" t="s">
        <v>76</v>
      </c>
      <c r="D25" s="4" t="s">
        <v>77</v>
      </c>
      <c r="E25" s="5" t="s">
        <v>52</v>
      </c>
      <c r="F25" s="6">
        <v>0</v>
      </c>
      <c r="G25" s="7">
        <v>1</v>
      </c>
      <c r="H25" s="7">
        <v>2</v>
      </c>
      <c r="I25" s="7">
        <v>0</v>
      </c>
      <c r="J25" s="7">
        <v>0</v>
      </c>
      <c r="K25" s="7">
        <v>2</v>
      </c>
      <c r="L25" s="7">
        <v>0</v>
      </c>
      <c r="M25" s="7">
        <v>0</v>
      </c>
      <c r="N25" s="7">
        <v>2</v>
      </c>
      <c r="O25" s="7">
        <v>0</v>
      </c>
      <c r="P25" s="7">
        <v>0</v>
      </c>
      <c r="Q25" s="7">
        <v>0</v>
      </c>
      <c r="R25" s="8">
        <f>SUM(F25:Q25)</f>
        <v>7</v>
      </c>
      <c r="S25" s="7" t="s">
        <v>23</v>
      </c>
      <c r="T25" s="9">
        <v>20</v>
      </c>
    </row>
    <row r="26" spans="1:21" x14ac:dyDescent="0.25">
      <c r="A26" s="3">
        <v>800</v>
      </c>
      <c r="B26" s="4" t="s">
        <v>78</v>
      </c>
      <c r="C26" s="4" t="s">
        <v>79</v>
      </c>
      <c r="D26" s="4" t="s">
        <v>77</v>
      </c>
      <c r="E26" s="5" t="s">
        <v>52</v>
      </c>
      <c r="F26" s="6">
        <v>1</v>
      </c>
      <c r="G26" s="7">
        <v>2</v>
      </c>
      <c r="H26" s="7">
        <v>1</v>
      </c>
      <c r="I26" s="7">
        <v>7</v>
      </c>
      <c r="J26" s="7">
        <v>0</v>
      </c>
      <c r="K26" s="7">
        <v>0</v>
      </c>
      <c r="L26" s="7">
        <v>0</v>
      </c>
      <c r="M26" s="7">
        <v>0</v>
      </c>
      <c r="N26" s="7">
        <v>1</v>
      </c>
      <c r="O26" s="7">
        <v>0</v>
      </c>
      <c r="P26" s="7">
        <v>3</v>
      </c>
      <c r="Q26" s="7">
        <v>1</v>
      </c>
      <c r="R26" s="8">
        <f>SUM(F26:Q26)</f>
        <v>16</v>
      </c>
      <c r="S26" s="7" t="s">
        <v>80</v>
      </c>
      <c r="T26" s="9">
        <v>17</v>
      </c>
    </row>
    <row r="27" spans="1:21" x14ac:dyDescent="0.25">
      <c r="A27" s="3">
        <v>226</v>
      </c>
      <c r="B27" s="4" t="s">
        <v>81</v>
      </c>
      <c r="C27" s="4" t="s">
        <v>82</v>
      </c>
      <c r="D27" s="4" t="s">
        <v>77</v>
      </c>
      <c r="E27" s="5" t="s">
        <v>27</v>
      </c>
      <c r="F27" s="6">
        <v>0</v>
      </c>
      <c r="G27" s="7">
        <v>3</v>
      </c>
      <c r="H27" s="7">
        <v>5</v>
      </c>
      <c r="I27" s="7">
        <v>6</v>
      </c>
      <c r="J27" s="7">
        <v>0</v>
      </c>
      <c r="K27" s="7">
        <v>0</v>
      </c>
      <c r="L27" s="7">
        <v>0</v>
      </c>
      <c r="M27" s="7">
        <v>0</v>
      </c>
      <c r="N27" s="7">
        <v>2</v>
      </c>
      <c r="O27" s="7">
        <v>1</v>
      </c>
      <c r="P27" s="7">
        <v>7</v>
      </c>
      <c r="Q27" s="7">
        <v>2</v>
      </c>
      <c r="R27" s="8">
        <f>SUM(F27:Q27)</f>
        <v>26</v>
      </c>
      <c r="S27" s="7" t="s">
        <v>31</v>
      </c>
      <c r="T27" s="9">
        <v>15</v>
      </c>
    </row>
    <row r="28" spans="1:21" x14ac:dyDescent="0.25">
      <c r="A28" s="3">
        <v>228</v>
      </c>
      <c r="B28" s="4" t="s">
        <v>83</v>
      </c>
      <c r="C28" s="4" t="s">
        <v>84</v>
      </c>
      <c r="D28" s="4" t="s">
        <v>77</v>
      </c>
      <c r="E28" s="5" t="s">
        <v>85</v>
      </c>
      <c r="F28" s="6" t="s">
        <v>69</v>
      </c>
      <c r="G28" s="6" t="s">
        <v>69</v>
      </c>
      <c r="H28" s="6" t="s">
        <v>69</v>
      </c>
      <c r="I28" s="6" t="s">
        <v>69</v>
      </c>
      <c r="J28" s="6" t="s">
        <v>69</v>
      </c>
      <c r="K28" s="6" t="s">
        <v>69</v>
      </c>
      <c r="L28" s="6" t="s">
        <v>69</v>
      </c>
      <c r="M28" s="6" t="s">
        <v>69</v>
      </c>
      <c r="N28" s="6" t="s">
        <v>69</v>
      </c>
      <c r="O28" s="6" t="s">
        <v>69</v>
      </c>
      <c r="P28" s="6" t="s">
        <v>69</v>
      </c>
      <c r="Q28" s="6" t="s">
        <v>69</v>
      </c>
      <c r="R28" s="6" t="s">
        <v>69</v>
      </c>
      <c r="S28" s="6" t="s">
        <v>69</v>
      </c>
      <c r="T28" s="6" t="s">
        <v>69</v>
      </c>
    </row>
    <row r="29" spans="1:21" x14ac:dyDescent="0.25">
      <c r="A29" s="3"/>
      <c r="B29" s="4"/>
      <c r="C29" s="4"/>
      <c r="D29" s="4"/>
      <c r="E29" s="5"/>
      <c r="F29" s="6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8"/>
      <c r="S29" s="7"/>
    </row>
    <row r="30" spans="1:21" x14ac:dyDescent="0.25">
      <c r="A30" s="3">
        <v>103</v>
      </c>
      <c r="B30" s="4" t="s">
        <v>86</v>
      </c>
      <c r="C30" s="4" t="s">
        <v>56</v>
      </c>
      <c r="D30" s="4" t="s">
        <v>87</v>
      </c>
      <c r="E30" s="5" t="s">
        <v>88</v>
      </c>
      <c r="F30" s="6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8">
        <f t="shared" ref="R30:R38" si="2">SUM(F30:Q30)</f>
        <v>0</v>
      </c>
      <c r="S30" s="7" t="s">
        <v>23</v>
      </c>
      <c r="T30" s="9">
        <v>20</v>
      </c>
    </row>
    <row r="31" spans="1:21" ht="30" x14ac:dyDescent="0.25">
      <c r="A31" s="3">
        <v>66</v>
      </c>
      <c r="B31" s="4" t="s">
        <v>89</v>
      </c>
      <c r="C31" s="4" t="s">
        <v>90</v>
      </c>
      <c r="D31" s="4" t="s">
        <v>87</v>
      </c>
      <c r="E31" s="5" t="s">
        <v>91</v>
      </c>
      <c r="F31" s="6">
        <v>0</v>
      </c>
      <c r="G31" s="7">
        <v>0</v>
      </c>
      <c r="H31" s="7">
        <v>1</v>
      </c>
      <c r="I31" s="7">
        <v>1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8">
        <f t="shared" si="2"/>
        <v>2</v>
      </c>
      <c r="S31" s="7" t="s">
        <v>80</v>
      </c>
      <c r="T31" s="9">
        <v>17</v>
      </c>
    </row>
    <row r="32" spans="1:21" x14ac:dyDescent="0.25">
      <c r="A32" s="3">
        <v>813</v>
      </c>
      <c r="B32" s="4" t="s">
        <v>92</v>
      </c>
      <c r="C32" s="4" t="s">
        <v>93</v>
      </c>
      <c r="D32" s="4" t="s">
        <v>87</v>
      </c>
      <c r="E32" s="5" t="s">
        <v>27</v>
      </c>
      <c r="F32" s="6">
        <v>0</v>
      </c>
      <c r="G32" s="7">
        <v>0</v>
      </c>
      <c r="H32" s="7">
        <v>0</v>
      </c>
      <c r="I32" s="7">
        <v>0</v>
      </c>
      <c r="J32" s="7">
        <v>1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10</v>
      </c>
      <c r="R32" s="8">
        <f t="shared" si="2"/>
        <v>11</v>
      </c>
      <c r="S32" s="7" t="s">
        <v>31</v>
      </c>
      <c r="T32" s="9">
        <v>15</v>
      </c>
    </row>
    <row r="33" spans="1:21" x14ac:dyDescent="0.25">
      <c r="A33" s="3">
        <v>389</v>
      </c>
      <c r="B33" s="4" t="s">
        <v>94</v>
      </c>
      <c r="C33" s="4" t="s">
        <v>95</v>
      </c>
      <c r="D33" s="4" t="s">
        <v>87</v>
      </c>
      <c r="E33" s="5" t="s">
        <v>96</v>
      </c>
      <c r="F33" s="6">
        <v>0</v>
      </c>
      <c r="G33" s="7">
        <v>0</v>
      </c>
      <c r="H33" s="7">
        <v>0</v>
      </c>
      <c r="I33" s="7">
        <v>3</v>
      </c>
      <c r="J33" s="7">
        <v>2</v>
      </c>
      <c r="K33" s="7">
        <v>0</v>
      </c>
      <c r="L33" s="7">
        <v>0</v>
      </c>
      <c r="M33" s="7">
        <v>0</v>
      </c>
      <c r="N33" s="7">
        <v>1</v>
      </c>
      <c r="O33" s="7">
        <v>5</v>
      </c>
      <c r="P33" s="7">
        <v>0</v>
      </c>
      <c r="Q33" s="7">
        <v>1</v>
      </c>
      <c r="R33" s="8">
        <f t="shared" si="2"/>
        <v>12</v>
      </c>
      <c r="S33" s="7" t="s">
        <v>35</v>
      </c>
      <c r="T33" s="9">
        <v>13</v>
      </c>
    </row>
    <row r="34" spans="1:21" x14ac:dyDescent="0.25">
      <c r="A34" s="3">
        <v>313</v>
      </c>
      <c r="B34" s="4" t="s">
        <v>97</v>
      </c>
      <c r="C34" s="4" t="s">
        <v>98</v>
      </c>
      <c r="D34" s="4" t="s">
        <v>87</v>
      </c>
      <c r="E34" s="5" t="s">
        <v>99</v>
      </c>
      <c r="F34" s="6">
        <v>0</v>
      </c>
      <c r="G34" s="6">
        <v>0</v>
      </c>
      <c r="H34" s="6">
        <v>0</v>
      </c>
      <c r="I34" s="6">
        <v>10</v>
      </c>
      <c r="J34" s="6">
        <v>1</v>
      </c>
      <c r="K34" s="6">
        <v>0</v>
      </c>
      <c r="L34" s="6">
        <v>1</v>
      </c>
      <c r="M34" s="6">
        <v>0</v>
      </c>
      <c r="N34" s="6">
        <v>0</v>
      </c>
      <c r="O34" s="6">
        <v>1</v>
      </c>
      <c r="P34" s="6">
        <v>0</v>
      </c>
      <c r="Q34" s="6">
        <v>0</v>
      </c>
      <c r="R34" s="8">
        <f t="shared" si="2"/>
        <v>13</v>
      </c>
      <c r="S34" s="7" t="s">
        <v>38</v>
      </c>
      <c r="T34" s="9">
        <v>11</v>
      </c>
      <c r="U34" t="s">
        <v>100</v>
      </c>
    </row>
    <row r="35" spans="1:21" x14ac:dyDescent="0.25">
      <c r="A35" s="3">
        <v>401</v>
      </c>
      <c r="B35" s="4" t="s">
        <v>62</v>
      </c>
      <c r="C35" s="4" t="s">
        <v>101</v>
      </c>
      <c r="D35" s="4" t="s">
        <v>87</v>
      </c>
      <c r="E35" s="5" t="s">
        <v>102</v>
      </c>
      <c r="F35" s="6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5</v>
      </c>
      <c r="N35" s="7">
        <v>0</v>
      </c>
      <c r="O35" s="7">
        <v>6</v>
      </c>
      <c r="P35" s="7">
        <v>2</v>
      </c>
      <c r="Q35" s="7">
        <v>0</v>
      </c>
      <c r="R35" s="8">
        <f t="shared" si="2"/>
        <v>13</v>
      </c>
      <c r="S35" s="7" t="s">
        <v>42</v>
      </c>
      <c r="T35" s="9">
        <v>10</v>
      </c>
      <c r="U35" t="s">
        <v>103</v>
      </c>
    </row>
    <row r="36" spans="1:21" x14ac:dyDescent="0.25">
      <c r="A36" s="3">
        <v>301</v>
      </c>
      <c r="B36" s="4" t="s">
        <v>104</v>
      </c>
      <c r="C36" s="4" t="s">
        <v>105</v>
      </c>
      <c r="D36" s="4" t="s">
        <v>87</v>
      </c>
      <c r="E36" s="5" t="s">
        <v>106</v>
      </c>
      <c r="F36" s="6">
        <v>2</v>
      </c>
      <c r="G36" s="7">
        <v>0</v>
      </c>
      <c r="H36" s="7">
        <v>3</v>
      </c>
      <c r="I36" s="7">
        <v>0</v>
      </c>
      <c r="J36" s="7">
        <v>0</v>
      </c>
      <c r="K36" s="7">
        <v>2</v>
      </c>
      <c r="L36" s="7">
        <v>0</v>
      </c>
      <c r="M36" s="7">
        <v>0</v>
      </c>
      <c r="N36" s="7">
        <v>2</v>
      </c>
      <c r="O36" s="7">
        <v>2</v>
      </c>
      <c r="P36" s="7">
        <v>2</v>
      </c>
      <c r="Q36" s="7">
        <v>0</v>
      </c>
      <c r="R36" s="8">
        <f t="shared" si="2"/>
        <v>13</v>
      </c>
      <c r="S36" s="7" t="s">
        <v>45</v>
      </c>
      <c r="T36" s="9">
        <v>9</v>
      </c>
      <c r="U36" t="s">
        <v>107</v>
      </c>
    </row>
    <row r="37" spans="1:21" x14ac:dyDescent="0.25">
      <c r="A37" s="3">
        <v>61</v>
      </c>
      <c r="B37" s="4" t="s">
        <v>108</v>
      </c>
      <c r="C37" s="4" t="s">
        <v>109</v>
      </c>
      <c r="D37" s="4" t="s">
        <v>87</v>
      </c>
      <c r="E37" s="5" t="s">
        <v>110</v>
      </c>
      <c r="F37" s="6">
        <v>0</v>
      </c>
      <c r="G37" s="7">
        <v>0</v>
      </c>
      <c r="H37" s="7">
        <v>0</v>
      </c>
      <c r="I37" s="7">
        <v>1</v>
      </c>
      <c r="J37" s="7">
        <v>4</v>
      </c>
      <c r="K37" s="7">
        <v>0</v>
      </c>
      <c r="L37" s="7">
        <v>2</v>
      </c>
      <c r="M37" s="7">
        <v>5</v>
      </c>
      <c r="N37" s="7">
        <v>6</v>
      </c>
      <c r="O37" s="7">
        <v>0</v>
      </c>
      <c r="P37" s="7">
        <v>1</v>
      </c>
      <c r="Q37" s="7">
        <v>5</v>
      </c>
      <c r="R37" s="8">
        <f t="shared" si="2"/>
        <v>24</v>
      </c>
      <c r="S37" s="7" t="s">
        <v>49</v>
      </c>
      <c r="T37" s="9">
        <v>8</v>
      </c>
    </row>
    <row r="38" spans="1:21" x14ac:dyDescent="0.25">
      <c r="A38" s="3">
        <v>244</v>
      </c>
      <c r="B38" s="4" t="s">
        <v>111</v>
      </c>
      <c r="C38" s="4" t="s">
        <v>112</v>
      </c>
      <c r="D38" s="4" t="s">
        <v>87</v>
      </c>
      <c r="E38" s="5" t="s">
        <v>113</v>
      </c>
      <c r="F38" s="6">
        <v>1</v>
      </c>
      <c r="G38" s="7">
        <v>0</v>
      </c>
      <c r="H38" s="7">
        <v>0</v>
      </c>
      <c r="I38" s="7">
        <v>6</v>
      </c>
      <c r="J38" s="7">
        <v>10</v>
      </c>
      <c r="K38" s="7">
        <v>0</v>
      </c>
      <c r="L38" s="7">
        <v>0</v>
      </c>
      <c r="M38" s="7">
        <v>1</v>
      </c>
      <c r="N38" s="7">
        <v>0</v>
      </c>
      <c r="O38" s="7">
        <v>5</v>
      </c>
      <c r="P38" s="7">
        <v>4</v>
      </c>
      <c r="Q38" s="7">
        <v>1</v>
      </c>
      <c r="R38" s="8">
        <f t="shared" si="2"/>
        <v>28</v>
      </c>
      <c r="S38" s="7" t="s">
        <v>53</v>
      </c>
      <c r="T38" s="9">
        <v>7</v>
      </c>
    </row>
    <row r="39" spans="1:21" x14ac:dyDescent="0.25">
      <c r="A39" s="3"/>
      <c r="B39" s="4"/>
      <c r="C39" s="4"/>
      <c r="D39" s="4"/>
      <c r="E39" s="5"/>
      <c r="F39" s="6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8"/>
      <c r="S39" s="7"/>
      <c r="T39" s="17"/>
    </row>
    <row r="40" spans="1:21" x14ac:dyDescent="0.25">
      <c r="A40" s="3">
        <v>113</v>
      </c>
      <c r="B40" s="4" t="s">
        <v>154</v>
      </c>
      <c r="C40" s="4" t="s">
        <v>155</v>
      </c>
      <c r="D40" s="4" t="s">
        <v>252</v>
      </c>
      <c r="E40" s="5" t="s">
        <v>156</v>
      </c>
      <c r="F40" s="6">
        <v>1</v>
      </c>
      <c r="G40" s="7">
        <v>4</v>
      </c>
      <c r="H40" s="7">
        <v>4</v>
      </c>
      <c r="I40" s="7">
        <v>0</v>
      </c>
      <c r="J40" s="7">
        <v>0</v>
      </c>
      <c r="K40" s="7">
        <v>4</v>
      </c>
      <c r="L40" s="7">
        <v>0</v>
      </c>
      <c r="M40" s="7">
        <v>0</v>
      </c>
      <c r="N40" s="7">
        <v>0</v>
      </c>
      <c r="O40" s="7">
        <v>1</v>
      </c>
      <c r="P40" s="7">
        <v>0</v>
      </c>
      <c r="Q40" s="7">
        <v>0</v>
      </c>
      <c r="R40" s="8">
        <f>SUM(F40:Q40)</f>
        <v>14</v>
      </c>
      <c r="S40" s="7" t="s">
        <v>23</v>
      </c>
      <c r="T40" s="9">
        <v>20</v>
      </c>
    </row>
    <row r="41" spans="1:21" x14ac:dyDescent="0.25">
      <c r="A41" s="3"/>
      <c r="B41" s="4"/>
      <c r="C41" s="4"/>
      <c r="D41" s="4"/>
      <c r="E41" s="5"/>
      <c r="F41" s="6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8"/>
      <c r="S41" s="7"/>
    </row>
    <row r="42" spans="1:21" x14ac:dyDescent="0.25">
      <c r="A42" s="3">
        <v>2</v>
      </c>
      <c r="B42" s="4" t="s">
        <v>114</v>
      </c>
      <c r="C42" s="4" t="s">
        <v>115</v>
      </c>
      <c r="D42" s="4" t="s">
        <v>116</v>
      </c>
      <c r="E42" s="5" t="s">
        <v>117</v>
      </c>
      <c r="F42" s="6">
        <v>1</v>
      </c>
      <c r="G42" s="7">
        <v>4</v>
      </c>
      <c r="H42" s="7">
        <v>2</v>
      </c>
      <c r="I42" s="7">
        <v>0</v>
      </c>
      <c r="J42" s="7">
        <v>1</v>
      </c>
      <c r="K42" s="7">
        <v>0</v>
      </c>
      <c r="L42" s="7">
        <v>0</v>
      </c>
      <c r="M42" s="7">
        <v>0</v>
      </c>
      <c r="N42" s="7">
        <v>4</v>
      </c>
      <c r="O42" s="7">
        <v>2</v>
      </c>
      <c r="P42" s="7">
        <v>1</v>
      </c>
      <c r="Q42" s="7">
        <v>2</v>
      </c>
      <c r="R42" s="8">
        <f>SUM(F42:Q42)</f>
        <v>17</v>
      </c>
      <c r="S42" s="7" t="s">
        <v>23</v>
      </c>
      <c r="T42" s="9">
        <v>20</v>
      </c>
    </row>
    <row r="43" spans="1:21" x14ac:dyDescent="0.25">
      <c r="A43" s="3"/>
      <c r="B43" s="4"/>
      <c r="C43" s="4"/>
      <c r="D43" s="4"/>
      <c r="E43" s="5"/>
      <c r="F43" s="6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8"/>
      <c r="S43" s="7"/>
    </row>
    <row r="44" spans="1:21" x14ac:dyDescent="0.25">
      <c r="A44" s="3">
        <v>147</v>
      </c>
      <c r="B44" s="4" t="s">
        <v>118</v>
      </c>
      <c r="C44" s="4" t="s">
        <v>119</v>
      </c>
      <c r="D44" s="4" t="s">
        <v>120</v>
      </c>
      <c r="E44" s="5" t="s">
        <v>121</v>
      </c>
      <c r="F44" s="6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8">
        <f t="shared" ref="R44:R51" si="3">SUM(F44:Q44)</f>
        <v>0</v>
      </c>
      <c r="S44" s="7" t="s">
        <v>23</v>
      </c>
      <c r="T44" s="9">
        <v>20</v>
      </c>
    </row>
    <row r="45" spans="1:21" x14ac:dyDescent="0.25">
      <c r="A45" s="3">
        <v>303</v>
      </c>
      <c r="B45" s="4" t="s">
        <v>122</v>
      </c>
      <c r="C45" s="4" t="s">
        <v>123</v>
      </c>
      <c r="D45" s="4" t="s">
        <v>120</v>
      </c>
      <c r="E45" s="5" t="s">
        <v>124</v>
      </c>
      <c r="F45" s="6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1</v>
      </c>
      <c r="R45" s="8">
        <f t="shared" si="3"/>
        <v>1</v>
      </c>
      <c r="S45" s="7" t="s">
        <v>80</v>
      </c>
      <c r="T45" s="9">
        <v>17</v>
      </c>
    </row>
    <row r="46" spans="1:21" x14ac:dyDescent="0.25">
      <c r="A46" s="3">
        <v>15</v>
      </c>
      <c r="B46" s="4" t="s">
        <v>125</v>
      </c>
      <c r="C46" s="4" t="s">
        <v>115</v>
      </c>
      <c r="D46" s="4" t="s">
        <v>120</v>
      </c>
      <c r="E46" s="5" t="s">
        <v>253</v>
      </c>
      <c r="F46" s="6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2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8">
        <f t="shared" si="3"/>
        <v>2</v>
      </c>
      <c r="S46" s="7" t="s">
        <v>31</v>
      </c>
      <c r="T46" s="9">
        <v>15</v>
      </c>
    </row>
    <row r="47" spans="1:21" x14ac:dyDescent="0.25">
      <c r="A47" s="3">
        <v>1</v>
      </c>
      <c r="B47" s="4" t="s">
        <v>127</v>
      </c>
      <c r="C47" s="4" t="s">
        <v>128</v>
      </c>
      <c r="D47" s="4" t="s">
        <v>120</v>
      </c>
      <c r="E47" s="5" t="s">
        <v>126</v>
      </c>
      <c r="F47" s="6">
        <v>0</v>
      </c>
      <c r="G47" s="7">
        <v>0</v>
      </c>
      <c r="H47" s="7">
        <v>0</v>
      </c>
      <c r="I47" s="7">
        <v>0</v>
      </c>
      <c r="J47" s="7">
        <v>1</v>
      </c>
      <c r="K47" s="7">
        <v>0</v>
      </c>
      <c r="L47" s="7">
        <v>0</v>
      </c>
      <c r="M47" s="7">
        <v>0</v>
      </c>
      <c r="N47" s="7">
        <v>0</v>
      </c>
      <c r="O47" s="7">
        <v>2</v>
      </c>
      <c r="P47" s="7">
        <v>0</v>
      </c>
      <c r="Q47" s="7">
        <v>0</v>
      </c>
      <c r="R47" s="8">
        <f t="shared" si="3"/>
        <v>3</v>
      </c>
      <c r="S47" s="7" t="s">
        <v>35</v>
      </c>
      <c r="T47" s="9">
        <v>13</v>
      </c>
    </row>
    <row r="48" spans="1:21" x14ac:dyDescent="0.25">
      <c r="A48" s="3">
        <v>500</v>
      </c>
      <c r="B48" s="4" t="s">
        <v>129</v>
      </c>
      <c r="C48" s="4" t="s">
        <v>79</v>
      </c>
      <c r="D48" s="4" t="s">
        <v>120</v>
      </c>
      <c r="E48" s="5" t="s">
        <v>130</v>
      </c>
      <c r="F48" s="6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5</v>
      </c>
      <c r="P48" s="7">
        <v>1</v>
      </c>
      <c r="Q48" s="7">
        <v>0</v>
      </c>
      <c r="R48" s="8">
        <f t="shared" si="3"/>
        <v>6</v>
      </c>
      <c r="S48" s="7" t="s">
        <v>38</v>
      </c>
      <c r="T48" s="9">
        <v>11</v>
      </c>
    </row>
    <row r="49" spans="1:21" x14ac:dyDescent="0.25">
      <c r="A49" s="3">
        <v>345</v>
      </c>
      <c r="B49" s="4" t="s">
        <v>50</v>
      </c>
      <c r="C49" s="4" t="s">
        <v>131</v>
      </c>
      <c r="D49" s="4" t="s">
        <v>120</v>
      </c>
      <c r="E49" s="5" t="s">
        <v>132</v>
      </c>
      <c r="F49" s="6">
        <v>0</v>
      </c>
      <c r="G49" s="7">
        <v>0</v>
      </c>
      <c r="H49" s="7">
        <v>0</v>
      </c>
      <c r="I49" s="7">
        <v>3</v>
      </c>
      <c r="J49" s="7">
        <v>1</v>
      </c>
      <c r="K49" s="7">
        <v>0</v>
      </c>
      <c r="L49" s="7">
        <v>0</v>
      </c>
      <c r="M49" s="7">
        <v>0</v>
      </c>
      <c r="N49" s="7">
        <v>0</v>
      </c>
      <c r="O49" s="7">
        <v>3</v>
      </c>
      <c r="P49" s="7">
        <v>0</v>
      </c>
      <c r="Q49" s="7">
        <v>1</v>
      </c>
      <c r="R49" s="8">
        <f t="shared" si="3"/>
        <v>8</v>
      </c>
      <c r="S49" s="7" t="s">
        <v>42</v>
      </c>
      <c r="T49" s="9">
        <v>10</v>
      </c>
    </row>
    <row r="50" spans="1:21" x14ac:dyDescent="0.25">
      <c r="A50" s="3">
        <v>24</v>
      </c>
      <c r="B50" s="4" t="s">
        <v>133</v>
      </c>
      <c r="C50" s="4" t="s">
        <v>134</v>
      </c>
      <c r="D50" s="4" t="s">
        <v>120</v>
      </c>
      <c r="E50" s="5" t="s">
        <v>121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1</v>
      </c>
      <c r="M50" s="6">
        <v>0</v>
      </c>
      <c r="N50" s="6">
        <v>0</v>
      </c>
      <c r="O50" s="6">
        <v>4</v>
      </c>
      <c r="P50" s="6">
        <v>5</v>
      </c>
      <c r="Q50" s="6">
        <v>0</v>
      </c>
      <c r="R50" s="8">
        <f t="shared" si="3"/>
        <v>10</v>
      </c>
      <c r="S50" s="7" t="s">
        <v>45</v>
      </c>
      <c r="T50" s="9">
        <v>9</v>
      </c>
    </row>
    <row r="51" spans="1:21" x14ac:dyDescent="0.25">
      <c r="A51" s="3">
        <v>51</v>
      </c>
      <c r="B51" s="4" t="s">
        <v>118</v>
      </c>
      <c r="C51" s="4" t="s">
        <v>135</v>
      </c>
      <c r="D51" s="4" t="s">
        <v>120</v>
      </c>
      <c r="E51" s="5" t="s">
        <v>136</v>
      </c>
      <c r="F51" s="6">
        <v>0</v>
      </c>
      <c r="G51" s="7">
        <v>0</v>
      </c>
      <c r="H51" s="7">
        <v>0</v>
      </c>
      <c r="I51" s="7">
        <v>0</v>
      </c>
      <c r="J51" s="7">
        <v>5</v>
      </c>
      <c r="K51" s="7">
        <v>0</v>
      </c>
      <c r="L51" s="7">
        <v>0</v>
      </c>
      <c r="M51" s="7">
        <v>0</v>
      </c>
      <c r="N51" s="7">
        <v>0</v>
      </c>
      <c r="O51" s="7">
        <v>10</v>
      </c>
      <c r="P51" s="7">
        <v>0</v>
      </c>
      <c r="Q51" s="7">
        <v>0</v>
      </c>
      <c r="R51" s="8">
        <f t="shared" si="3"/>
        <v>15</v>
      </c>
      <c r="S51" s="7" t="s">
        <v>49</v>
      </c>
      <c r="T51" s="9">
        <v>8</v>
      </c>
    </row>
    <row r="52" spans="1:21" x14ac:dyDescent="0.25">
      <c r="A52" s="3"/>
      <c r="B52" s="4"/>
      <c r="C52" s="4"/>
      <c r="D52" s="4"/>
      <c r="E52" s="5"/>
      <c r="F52" s="6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8"/>
      <c r="S52" s="7"/>
    </row>
    <row r="53" spans="1:21" s="25" customFormat="1" x14ac:dyDescent="0.25">
      <c r="A53" s="18">
        <v>138</v>
      </c>
      <c r="B53" s="19" t="s">
        <v>137</v>
      </c>
      <c r="C53" s="19" t="s">
        <v>138</v>
      </c>
      <c r="D53" s="19" t="s">
        <v>139</v>
      </c>
      <c r="E53" s="20" t="s">
        <v>140</v>
      </c>
      <c r="F53" s="21">
        <v>0</v>
      </c>
      <c r="G53" s="22">
        <v>0</v>
      </c>
      <c r="H53" s="22">
        <v>0</v>
      </c>
      <c r="I53" s="22">
        <v>1</v>
      </c>
      <c r="J53" s="22">
        <v>1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5</v>
      </c>
      <c r="Q53" s="22">
        <v>3</v>
      </c>
      <c r="R53" s="23">
        <f t="shared" ref="R53:R60" si="4">SUM(F53:Q53)</f>
        <v>10</v>
      </c>
      <c r="S53" s="22" t="s">
        <v>23</v>
      </c>
      <c r="T53" s="24">
        <v>20</v>
      </c>
    </row>
    <row r="54" spans="1:21" s="25" customFormat="1" x14ac:dyDescent="0.25">
      <c r="A54" s="18">
        <v>7</v>
      </c>
      <c r="B54" s="19" t="s">
        <v>141</v>
      </c>
      <c r="C54" s="19" t="s">
        <v>40</v>
      </c>
      <c r="D54" s="19" t="s">
        <v>139</v>
      </c>
      <c r="E54" s="20" t="s">
        <v>27</v>
      </c>
      <c r="F54" s="21">
        <v>0</v>
      </c>
      <c r="G54" s="22">
        <v>0</v>
      </c>
      <c r="H54" s="22">
        <v>0</v>
      </c>
      <c r="I54" s="22">
        <v>1</v>
      </c>
      <c r="J54" s="22">
        <v>0</v>
      </c>
      <c r="K54" s="22">
        <v>0</v>
      </c>
      <c r="L54" s="22">
        <v>0</v>
      </c>
      <c r="M54" s="22">
        <v>1</v>
      </c>
      <c r="N54" s="22">
        <v>3</v>
      </c>
      <c r="O54" s="22">
        <v>1</v>
      </c>
      <c r="P54" s="22">
        <v>5</v>
      </c>
      <c r="Q54" s="22">
        <v>2</v>
      </c>
      <c r="R54" s="23">
        <f t="shared" si="4"/>
        <v>13</v>
      </c>
      <c r="S54" s="22" t="s">
        <v>80</v>
      </c>
      <c r="T54" s="24">
        <v>17</v>
      </c>
    </row>
    <row r="55" spans="1:21" s="25" customFormat="1" x14ac:dyDescent="0.25">
      <c r="A55" s="18">
        <v>67</v>
      </c>
      <c r="B55" s="19" t="s">
        <v>32</v>
      </c>
      <c r="C55" s="19" t="s">
        <v>95</v>
      </c>
      <c r="D55" s="19" t="s">
        <v>139</v>
      </c>
      <c r="E55" s="20" t="s">
        <v>142</v>
      </c>
      <c r="F55" s="21">
        <v>0</v>
      </c>
      <c r="G55" s="22">
        <v>0</v>
      </c>
      <c r="H55" s="22">
        <v>0</v>
      </c>
      <c r="I55" s="22">
        <v>0</v>
      </c>
      <c r="J55" s="22">
        <v>9</v>
      </c>
      <c r="K55" s="22">
        <v>1</v>
      </c>
      <c r="L55" s="22">
        <v>0</v>
      </c>
      <c r="M55" s="22">
        <v>0</v>
      </c>
      <c r="N55" s="22">
        <v>2</v>
      </c>
      <c r="O55" s="22">
        <v>0</v>
      </c>
      <c r="P55" s="22">
        <v>1</v>
      </c>
      <c r="Q55" s="22">
        <v>1</v>
      </c>
      <c r="R55" s="23">
        <f t="shared" si="4"/>
        <v>14</v>
      </c>
      <c r="S55" s="22" t="s">
        <v>31</v>
      </c>
      <c r="T55" s="24">
        <v>15</v>
      </c>
    </row>
    <row r="56" spans="1:21" s="25" customFormat="1" x14ac:dyDescent="0.25">
      <c r="A56" s="18">
        <v>523</v>
      </c>
      <c r="B56" s="19" t="s">
        <v>66</v>
      </c>
      <c r="C56" s="19" t="s">
        <v>143</v>
      </c>
      <c r="D56" s="19" t="s">
        <v>139</v>
      </c>
      <c r="E56" s="20" t="s">
        <v>52</v>
      </c>
      <c r="F56" s="21">
        <v>0</v>
      </c>
      <c r="G56" s="22">
        <v>1</v>
      </c>
      <c r="H56" s="22">
        <v>0</v>
      </c>
      <c r="I56" s="22">
        <v>6</v>
      </c>
      <c r="J56" s="22">
        <v>6</v>
      </c>
      <c r="K56" s="22">
        <v>1</v>
      </c>
      <c r="L56" s="22">
        <v>0</v>
      </c>
      <c r="M56" s="22">
        <v>0</v>
      </c>
      <c r="N56" s="22">
        <v>1</v>
      </c>
      <c r="O56" s="22">
        <v>2</v>
      </c>
      <c r="P56" s="22">
        <v>1</v>
      </c>
      <c r="Q56" s="22">
        <v>2</v>
      </c>
      <c r="R56" s="23">
        <f t="shared" si="4"/>
        <v>20</v>
      </c>
      <c r="S56" s="22" t="s">
        <v>35</v>
      </c>
      <c r="T56" s="24">
        <v>13</v>
      </c>
      <c r="U56" s="25" t="s">
        <v>255</v>
      </c>
    </row>
    <row r="57" spans="1:21" s="25" customFormat="1" x14ac:dyDescent="0.25">
      <c r="A57" s="18">
        <v>395</v>
      </c>
      <c r="B57" s="19" t="s">
        <v>148</v>
      </c>
      <c r="C57" s="19" t="s">
        <v>149</v>
      </c>
      <c r="D57" s="19" t="s">
        <v>139</v>
      </c>
      <c r="E57" s="20" t="s">
        <v>150</v>
      </c>
      <c r="F57" s="21">
        <v>2</v>
      </c>
      <c r="G57" s="22">
        <v>3</v>
      </c>
      <c r="H57" s="22">
        <v>1</v>
      </c>
      <c r="I57" s="22">
        <v>0</v>
      </c>
      <c r="J57" s="22">
        <v>1</v>
      </c>
      <c r="K57" s="22">
        <v>3</v>
      </c>
      <c r="L57" s="22">
        <v>1</v>
      </c>
      <c r="M57" s="22">
        <v>0</v>
      </c>
      <c r="N57" s="22">
        <v>0</v>
      </c>
      <c r="O57" s="22">
        <v>1</v>
      </c>
      <c r="P57" s="22">
        <v>6</v>
      </c>
      <c r="Q57" s="22">
        <v>2</v>
      </c>
      <c r="R57" s="23">
        <f t="shared" si="4"/>
        <v>20</v>
      </c>
      <c r="S57" s="22" t="s">
        <v>35</v>
      </c>
      <c r="T57" s="24">
        <v>13</v>
      </c>
      <c r="U57" s="25" t="s">
        <v>255</v>
      </c>
    </row>
    <row r="58" spans="1:21" s="25" customFormat="1" x14ac:dyDescent="0.25">
      <c r="A58" s="18">
        <v>213</v>
      </c>
      <c r="B58" s="19" t="s">
        <v>144</v>
      </c>
      <c r="C58" s="19" t="s">
        <v>63</v>
      </c>
      <c r="D58" s="19" t="s">
        <v>139</v>
      </c>
      <c r="E58" s="20" t="s">
        <v>52</v>
      </c>
      <c r="F58" s="21">
        <v>1</v>
      </c>
      <c r="G58" s="22">
        <v>5</v>
      </c>
      <c r="H58" s="22">
        <v>0</v>
      </c>
      <c r="I58" s="22">
        <v>4</v>
      </c>
      <c r="J58" s="22">
        <v>4</v>
      </c>
      <c r="K58" s="22">
        <v>0</v>
      </c>
      <c r="L58" s="22">
        <v>5</v>
      </c>
      <c r="M58" s="22">
        <v>0</v>
      </c>
      <c r="N58" s="22">
        <v>0</v>
      </c>
      <c r="O58" s="22">
        <v>2</v>
      </c>
      <c r="P58" s="22">
        <v>6</v>
      </c>
      <c r="Q58" s="22">
        <v>0</v>
      </c>
      <c r="R58" s="23">
        <f t="shared" si="4"/>
        <v>27</v>
      </c>
      <c r="S58" s="22" t="s">
        <v>42</v>
      </c>
      <c r="T58" s="24">
        <v>10</v>
      </c>
    </row>
    <row r="59" spans="1:21" s="25" customFormat="1" x14ac:dyDescent="0.25">
      <c r="A59" s="18">
        <v>47</v>
      </c>
      <c r="B59" s="19" t="s">
        <v>145</v>
      </c>
      <c r="C59" s="19" t="s">
        <v>146</v>
      </c>
      <c r="D59" s="19" t="s">
        <v>139</v>
      </c>
      <c r="E59" s="20" t="s">
        <v>147</v>
      </c>
      <c r="F59" s="21">
        <v>1</v>
      </c>
      <c r="G59" s="22">
        <v>4</v>
      </c>
      <c r="H59" s="22">
        <v>1</v>
      </c>
      <c r="I59" s="22">
        <v>1</v>
      </c>
      <c r="J59" s="22">
        <v>15</v>
      </c>
      <c r="K59" s="22">
        <v>0</v>
      </c>
      <c r="L59" s="22">
        <v>2</v>
      </c>
      <c r="M59" s="22">
        <v>2</v>
      </c>
      <c r="N59" s="22">
        <v>1</v>
      </c>
      <c r="O59" s="22">
        <v>1</v>
      </c>
      <c r="P59" s="22">
        <v>0</v>
      </c>
      <c r="Q59" s="22">
        <v>7</v>
      </c>
      <c r="R59" s="23">
        <f t="shared" si="4"/>
        <v>35</v>
      </c>
      <c r="S59" s="22" t="s">
        <v>45</v>
      </c>
      <c r="T59" s="24">
        <v>9</v>
      </c>
    </row>
    <row r="60" spans="1:21" s="25" customFormat="1" x14ac:dyDescent="0.25">
      <c r="A60" s="18">
        <v>396</v>
      </c>
      <c r="B60" s="19" t="s">
        <v>151</v>
      </c>
      <c r="C60" s="19" t="s">
        <v>152</v>
      </c>
      <c r="D60" s="19" t="s">
        <v>139</v>
      </c>
      <c r="E60" s="20" t="s">
        <v>153</v>
      </c>
      <c r="F60" s="21">
        <v>5</v>
      </c>
      <c r="G60" s="22">
        <v>1</v>
      </c>
      <c r="H60" s="22">
        <v>0</v>
      </c>
      <c r="I60" s="22">
        <v>9</v>
      </c>
      <c r="J60" s="22">
        <v>11</v>
      </c>
      <c r="K60" s="22">
        <v>5</v>
      </c>
      <c r="L60" s="22">
        <v>6</v>
      </c>
      <c r="M60" s="22">
        <v>5</v>
      </c>
      <c r="N60" s="22">
        <v>4</v>
      </c>
      <c r="O60" s="22">
        <v>9</v>
      </c>
      <c r="P60" s="22">
        <v>10</v>
      </c>
      <c r="Q60" s="22">
        <v>2</v>
      </c>
      <c r="R60" s="23">
        <f t="shared" si="4"/>
        <v>67</v>
      </c>
      <c r="S60" s="22" t="s">
        <v>49</v>
      </c>
      <c r="T60" s="24">
        <v>8</v>
      </c>
    </row>
    <row r="61" spans="1:21" x14ac:dyDescent="0.25">
      <c r="A61" s="3"/>
      <c r="B61" s="4"/>
      <c r="C61" s="4"/>
      <c r="D61" s="4"/>
      <c r="E61" s="5"/>
      <c r="F61" s="6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8"/>
      <c r="S61" s="7"/>
    </row>
    <row r="62" spans="1:21" x14ac:dyDescent="0.25">
      <c r="A62" s="3">
        <v>37</v>
      </c>
      <c r="B62" s="4" t="s">
        <v>157</v>
      </c>
      <c r="C62" s="4" t="s">
        <v>158</v>
      </c>
      <c r="D62" s="4" t="s">
        <v>159</v>
      </c>
      <c r="E62" s="5" t="s">
        <v>160</v>
      </c>
      <c r="F62" s="6">
        <v>0</v>
      </c>
      <c r="G62" s="7">
        <v>0</v>
      </c>
      <c r="H62" s="7">
        <v>0</v>
      </c>
      <c r="I62" s="7">
        <v>0</v>
      </c>
      <c r="J62" s="7">
        <v>3</v>
      </c>
      <c r="K62" s="7">
        <v>0</v>
      </c>
      <c r="L62" s="7">
        <v>1</v>
      </c>
      <c r="M62" s="7">
        <v>0</v>
      </c>
      <c r="N62" s="7">
        <v>0</v>
      </c>
      <c r="O62" s="7">
        <v>0</v>
      </c>
      <c r="P62" s="7">
        <v>1</v>
      </c>
      <c r="Q62" s="7">
        <v>2</v>
      </c>
      <c r="R62" s="8">
        <f>SUM(F62:Q62)</f>
        <v>7</v>
      </c>
      <c r="S62" s="7" t="s">
        <v>23</v>
      </c>
      <c r="T62" s="9">
        <v>20</v>
      </c>
    </row>
    <row r="63" spans="1:21" x14ac:dyDescent="0.25">
      <c r="A63" s="3">
        <v>57</v>
      </c>
      <c r="B63" s="4" t="s">
        <v>161</v>
      </c>
      <c r="C63" s="4" t="s">
        <v>162</v>
      </c>
      <c r="D63" s="4" t="s">
        <v>159</v>
      </c>
      <c r="E63" s="5" t="s">
        <v>163</v>
      </c>
      <c r="F63" s="6">
        <v>0</v>
      </c>
      <c r="G63" s="7">
        <v>5</v>
      </c>
      <c r="H63" s="7">
        <v>0</v>
      </c>
      <c r="I63" s="7">
        <v>0</v>
      </c>
      <c r="J63" s="7">
        <v>2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3</v>
      </c>
      <c r="Q63" s="7">
        <v>2</v>
      </c>
      <c r="R63" s="8">
        <f>SUM(F63:Q63)</f>
        <v>12</v>
      </c>
      <c r="S63" s="7" t="s">
        <v>80</v>
      </c>
      <c r="T63" s="9">
        <v>17</v>
      </c>
    </row>
    <row r="64" spans="1:21" x14ac:dyDescent="0.25">
      <c r="A64" s="3">
        <v>30</v>
      </c>
      <c r="B64" s="4" t="s">
        <v>164</v>
      </c>
      <c r="C64" s="4" t="s">
        <v>81</v>
      </c>
      <c r="D64" s="4" t="s">
        <v>159</v>
      </c>
      <c r="E64" s="5" t="s">
        <v>163</v>
      </c>
      <c r="F64" s="6">
        <v>3</v>
      </c>
      <c r="G64" s="7">
        <v>4</v>
      </c>
      <c r="H64" s="7">
        <v>0</v>
      </c>
      <c r="I64" s="7">
        <v>5</v>
      </c>
      <c r="J64" s="7">
        <v>13</v>
      </c>
      <c r="K64" s="7">
        <v>6</v>
      </c>
      <c r="L64" s="7">
        <v>0</v>
      </c>
      <c r="M64" s="7">
        <v>15</v>
      </c>
      <c r="N64" s="7">
        <v>2</v>
      </c>
      <c r="O64" s="7">
        <v>2</v>
      </c>
      <c r="P64" s="7">
        <v>10</v>
      </c>
      <c r="Q64" s="7">
        <v>9</v>
      </c>
      <c r="R64" s="8">
        <f>SUM(F64:Q64)</f>
        <v>69</v>
      </c>
      <c r="S64" s="7" t="s">
        <v>31</v>
      </c>
      <c r="T64" s="9">
        <v>15</v>
      </c>
    </row>
    <row r="65" spans="1:21" x14ac:dyDescent="0.25">
      <c r="A65" s="3"/>
      <c r="B65" s="4"/>
      <c r="C65" s="4"/>
      <c r="D65" s="4"/>
      <c r="E65" s="5"/>
      <c r="F65" s="6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8"/>
      <c r="S65" s="7"/>
    </row>
    <row r="66" spans="1:21" x14ac:dyDescent="0.25">
      <c r="A66" s="3">
        <v>157</v>
      </c>
      <c r="B66" s="4" t="s">
        <v>151</v>
      </c>
      <c r="C66" s="4" t="s">
        <v>165</v>
      </c>
      <c r="D66" s="4" t="s">
        <v>166</v>
      </c>
      <c r="E66" s="5" t="s">
        <v>163</v>
      </c>
      <c r="F66" s="6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1</v>
      </c>
      <c r="P66" s="7">
        <v>0</v>
      </c>
      <c r="Q66" s="7">
        <v>0</v>
      </c>
      <c r="R66" s="8">
        <f>SUM(F66:Q66)</f>
        <v>1</v>
      </c>
      <c r="S66" s="7" t="s">
        <v>23</v>
      </c>
      <c r="T66" s="9">
        <v>20</v>
      </c>
    </row>
    <row r="67" spans="1:21" x14ac:dyDescent="0.25">
      <c r="A67" s="3">
        <v>441</v>
      </c>
      <c r="B67" s="4" t="s">
        <v>108</v>
      </c>
      <c r="C67" s="4" t="s">
        <v>167</v>
      </c>
      <c r="D67" s="4" t="s">
        <v>166</v>
      </c>
      <c r="E67" s="5" t="s">
        <v>168</v>
      </c>
      <c r="F67" s="6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4</v>
      </c>
      <c r="P67" s="7">
        <v>0</v>
      </c>
      <c r="Q67" s="7">
        <v>1</v>
      </c>
      <c r="R67" s="8">
        <f>SUM(F67:Q67)</f>
        <v>5</v>
      </c>
      <c r="S67" s="7" t="s">
        <v>80</v>
      </c>
      <c r="T67" s="9">
        <v>17</v>
      </c>
    </row>
    <row r="68" spans="1:21" x14ac:dyDescent="0.25">
      <c r="A68" s="3">
        <v>28</v>
      </c>
      <c r="B68" s="4" t="s">
        <v>154</v>
      </c>
      <c r="C68" s="4" t="s">
        <v>169</v>
      </c>
      <c r="D68" s="4" t="s">
        <v>166</v>
      </c>
      <c r="E68" s="5" t="s">
        <v>170</v>
      </c>
      <c r="F68" s="6">
        <v>0</v>
      </c>
      <c r="G68" s="7">
        <v>0</v>
      </c>
      <c r="H68" s="7">
        <v>2</v>
      </c>
      <c r="I68" s="7">
        <v>5</v>
      </c>
      <c r="J68" s="7">
        <v>5</v>
      </c>
      <c r="K68" s="7">
        <v>0</v>
      </c>
      <c r="L68" s="7">
        <v>1</v>
      </c>
      <c r="M68" s="7">
        <v>0</v>
      </c>
      <c r="N68" s="7">
        <v>0</v>
      </c>
      <c r="O68" s="7">
        <v>11</v>
      </c>
      <c r="P68" s="7">
        <v>0</v>
      </c>
      <c r="Q68" s="7">
        <v>0</v>
      </c>
      <c r="R68" s="8">
        <f>SUM(F68:Q68)</f>
        <v>24</v>
      </c>
      <c r="S68" s="7" t="s">
        <v>31</v>
      </c>
      <c r="T68" s="9">
        <v>15</v>
      </c>
    </row>
    <row r="69" spans="1:21" x14ac:dyDescent="0.25">
      <c r="A69" s="3"/>
      <c r="B69" s="4"/>
      <c r="C69" s="4"/>
      <c r="D69" s="4"/>
      <c r="E69" s="5"/>
      <c r="F69" s="6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8"/>
      <c r="S69" s="7"/>
    </row>
    <row r="70" spans="1:21" x14ac:dyDescent="0.25">
      <c r="A70" s="3">
        <v>83</v>
      </c>
      <c r="B70" s="4" t="s">
        <v>171</v>
      </c>
      <c r="C70" s="4" t="s">
        <v>172</v>
      </c>
      <c r="D70" s="4" t="s">
        <v>173</v>
      </c>
      <c r="E70" s="5" t="s">
        <v>174</v>
      </c>
      <c r="F70" s="6">
        <v>0</v>
      </c>
      <c r="G70" s="6">
        <v>1</v>
      </c>
      <c r="H70" s="6">
        <v>0</v>
      </c>
      <c r="I70" s="6">
        <v>0</v>
      </c>
      <c r="J70" s="6">
        <v>0</v>
      </c>
      <c r="K70" s="6">
        <v>0</v>
      </c>
      <c r="L70" s="6">
        <v>1</v>
      </c>
      <c r="M70" s="6">
        <v>0</v>
      </c>
      <c r="N70" s="6">
        <v>0</v>
      </c>
      <c r="O70" s="6">
        <v>0</v>
      </c>
      <c r="P70" s="6">
        <v>0</v>
      </c>
      <c r="Q70" s="6">
        <v>1</v>
      </c>
      <c r="R70" s="8">
        <f t="shared" ref="R70:R90" si="5">SUM(F70:Q70)</f>
        <v>3</v>
      </c>
      <c r="S70" s="7" t="s">
        <v>23</v>
      </c>
      <c r="T70" s="9">
        <v>20</v>
      </c>
    </row>
    <row r="71" spans="1:21" x14ac:dyDescent="0.25">
      <c r="A71" s="3">
        <v>183</v>
      </c>
      <c r="B71" s="4" t="s">
        <v>175</v>
      </c>
      <c r="C71" s="4" t="s">
        <v>176</v>
      </c>
      <c r="D71" s="4" t="s">
        <v>173</v>
      </c>
      <c r="E71" s="5" t="s">
        <v>177</v>
      </c>
      <c r="F71" s="6">
        <v>0</v>
      </c>
      <c r="G71" s="7">
        <v>0</v>
      </c>
      <c r="H71" s="7">
        <v>0</v>
      </c>
      <c r="I71" s="7">
        <v>0</v>
      </c>
      <c r="J71" s="7">
        <v>1</v>
      </c>
      <c r="K71" s="7">
        <v>0</v>
      </c>
      <c r="L71" s="7">
        <v>1</v>
      </c>
      <c r="M71" s="7">
        <v>0</v>
      </c>
      <c r="N71" s="7">
        <v>1</v>
      </c>
      <c r="O71" s="7">
        <v>0</v>
      </c>
      <c r="P71" s="7">
        <v>0</v>
      </c>
      <c r="Q71" s="7">
        <v>2</v>
      </c>
      <c r="R71" s="8">
        <f t="shared" si="5"/>
        <v>5</v>
      </c>
      <c r="S71" s="7" t="s">
        <v>80</v>
      </c>
      <c r="T71" s="9">
        <v>17</v>
      </c>
    </row>
    <row r="72" spans="1:21" x14ac:dyDescent="0.25">
      <c r="A72" s="3">
        <v>141</v>
      </c>
      <c r="B72" s="4" t="s">
        <v>178</v>
      </c>
      <c r="C72" s="4" t="s">
        <v>179</v>
      </c>
      <c r="D72" s="4" t="s">
        <v>173</v>
      </c>
      <c r="E72" s="5" t="s">
        <v>27</v>
      </c>
      <c r="F72" s="6">
        <v>0</v>
      </c>
      <c r="G72" s="7">
        <v>0</v>
      </c>
      <c r="H72" s="7">
        <v>0</v>
      </c>
      <c r="I72" s="7">
        <v>2</v>
      </c>
      <c r="J72" s="7">
        <v>2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1</v>
      </c>
      <c r="Q72" s="7">
        <v>2</v>
      </c>
      <c r="R72" s="8">
        <f t="shared" si="5"/>
        <v>7</v>
      </c>
      <c r="S72" s="7" t="s">
        <v>31</v>
      </c>
      <c r="T72" s="9">
        <v>15</v>
      </c>
    </row>
    <row r="73" spans="1:21" x14ac:dyDescent="0.25">
      <c r="A73" s="3">
        <v>10</v>
      </c>
      <c r="B73" s="4" t="s">
        <v>180</v>
      </c>
      <c r="C73" s="4" t="s">
        <v>181</v>
      </c>
      <c r="D73" s="4" t="s">
        <v>173</v>
      </c>
      <c r="E73" s="5" t="s">
        <v>174</v>
      </c>
      <c r="F73" s="6">
        <v>0</v>
      </c>
      <c r="G73" s="7">
        <v>0</v>
      </c>
      <c r="H73" s="7">
        <v>0</v>
      </c>
      <c r="I73" s="7">
        <v>1</v>
      </c>
      <c r="J73" s="7">
        <v>4</v>
      </c>
      <c r="K73" s="7">
        <v>0</v>
      </c>
      <c r="L73" s="7">
        <v>0</v>
      </c>
      <c r="M73" s="7">
        <v>0</v>
      </c>
      <c r="N73" s="7">
        <v>0</v>
      </c>
      <c r="O73" s="7">
        <v>1</v>
      </c>
      <c r="P73" s="7">
        <v>2</v>
      </c>
      <c r="Q73" s="7">
        <v>4</v>
      </c>
      <c r="R73" s="8">
        <f t="shared" si="5"/>
        <v>12</v>
      </c>
      <c r="S73" s="7" t="s">
        <v>35</v>
      </c>
      <c r="T73" s="9">
        <v>13</v>
      </c>
      <c r="U73" t="s">
        <v>107</v>
      </c>
    </row>
    <row r="74" spans="1:21" x14ac:dyDescent="0.25">
      <c r="A74" s="3">
        <v>185</v>
      </c>
      <c r="B74" s="4" t="s">
        <v>182</v>
      </c>
      <c r="C74" s="4" t="s">
        <v>183</v>
      </c>
      <c r="D74" s="4" t="s">
        <v>173</v>
      </c>
      <c r="E74" s="5" t="s">
        <v>27</v>
      </c>
      <c r="F74" s="6">
        <v>1</v>
      </c>
      <c r="G74" s="7">
        <v>1</v>
      </c>
      <c r="H74" s="7">
        <v>1</v>
      </c>
      <c r="I74" s="7">
        <v>0</v>
      </c>
      <c r="J74" s="7">
        <v>0</v>
      </c>
      <c r="K74" s="7">
        <v>0</v>
      </c>
      <c r="L74" s="7">
        <v>1</v>
      </c>
      <c r="M74" s="7">
        <v>4</v>
      </c>
      <c r="N74" s="7">
        <v>0</v>
      </c>
      <c r="O74" s="7">
        <v>0</v>
      </c>
      <c r="P74" s="7">
        <v>3</v>
      </c>
      <c r="Q74" s="7">
        <v>1</v>
      </c>
      <c r="R74" s="8">
        <f t="shared" si="5"/>
        <v>12</v>
      </c>
      <c r="S74" s="7" t="s">
        <v>38</v>
      </c>
      <c r="T74" s="9">
        <v>11</v>
      </c>
      <c r="U74" t="s">
        <v>184</v>
      </c>
    </row>
    <row r="75" spans="1:21" x14ac:dyDescent="0.25">
      <c r="A75" s="3">
        <v>173</v>
      </c>
      <c r="B75" s="4" t="s">
        <v>114</v>
      </c>
      <c r="C75" s="4" t="s">
        <v>185</v>
      </c>
      <c r="D75" s="4" t="s">
        <v>173</v>
      </c>
      <c r="E75" s="5" t="s">
        <v>186</v>
      </c>
      <c r="F75" s="6">
        <v>0</v>
      </c>
      <c r="G75" s="6">
        <v>0</v>
      </c>
      <c r="H75" s="6">
        <v>0</v>
      </c>
      <c r="I75" s="6">
        <v>1</v>
      </c>
      <c r="J75" s="6">
        <v>1</v>
      </c>
      <c r="K75" s="6">
        <v>0</v>
      </c>
      <c r="L75" s="6">
        <v>1</v>
      </c>
      <c r="M75" s="6">
        <v>0</v>
      </c>
      <c r="N75" s="6">
        <v>10</v>
      </c>
      <c r="O75" s="6">
        <v>2</v>
      </c>
      <c r="P75" s="6">
        <v>0</v>
      </c>
      <c r="Q75" s="6">
        <v>0</v>
      </c>
      <c r="R75" s="8">
        <f t="shared" si="5"/>
        <v>15</v>
      </c>
      <c r="S75" s="7" t="s">
        <v>42</v>
      </c>
      <c r="T75" s="9">
        <v>10</v>
      </c>
    </row>
    <row r="76" spans="1:21" x14ac:dyDescent="0.25">
      <c r="A76" s="3">
        <v>88</v>
      </c>
      <c r="B76" s="4" t="s">
        <v>78</v>
      </c>
      <c r="C76" s="4" t="s">
        <v>187</v>
      </c>
      <c r="D76" s="4" t="s">
        <v>173</v>
      </c>
      <c r="E76" s="5" t="s">
        <v>44</v>
      </c>
      <c r="F76" s="6">
        <v>0</v>
      </c>
      <c r="G76" s="7">
        <v>5</v>
      </c>
      <c r="H76" s="7">
        <v>0</v>
      </c>
      <c r="I76" s="7">
        <v>7</v>
      </c>
      <c r="J76" s="7">
        <v>1</v>
      </c>
      <c r="K76" s="7">
        <v>0</v>
      </c>
      <c r="L76" s="7">
        <v>3</v>
      </c>
      <c r="M76" s="7">
        <v>0</v>
      </c>
      <c r="N76" s="7">
        <v>1</v>
      </c>
      <c r="O76" s="7">
        <v>0</v>
      </c>
      <c r="P76" s="7">
        <v>0</v>
      </c>
      <c r="Q76" s="7">
        <v>2</v>
      </c>
      <c r="R76" s="8">
        <f t="shared" si="5"/>
        <v>19</v>
      </c>
      <c r="S76" s="7" t="s">
        <v>45</v>
      </c>
      <c r="T76" s="9">
        <v>9</v>
      </c>
    </row>
    <row r="77" spans="1:21" x14ac:dyDescent="0.25">
      <c r="A77" s="3">
        <v>35</v>
      </c>
      <c r="B77" s="4" t="s">
        <v>188</v>
      </c>
      <c r="C77" s="4" t="s">
        <v>189</v>
      </c>
      <c r="D77" s="4" t="s">
        <v>173</v>
      </c>
      <c r="E77" s="5" t="s">
        <v>190</v>
      </c>
      <c r="F77" s="6">
        <v>0</v>
      </c>
      <c r="G77" s="7">
        <v>0</v>
      </c>
      <c r="H77" s="7">
        <v>0</v>
      </c>
      <c r="I77" s="7">
        <v>1</v>
      </c>
      <c r="J77" s="7">
        <v>11</v>
      </c>
      <c r="K77" s="7">
        <v>0</v>
      </c>
      <c r="L77" s="7">
        <v>0</v>
      </c>
      <c r="M77" s="7">
        <v>5</v>
      </c>
      <c r="N77" s="7">
        <v>0</v>
      </c>
      <c r="O77" s="7">
        <v>0</v>
      </c>
      <c r="P77" s="7">
        <v>2</v>
      </c>
      <c r="Q77" s="7">
        <v>2</v>
      </c>
      <c r="R77" s="8">
        <f t="shared" si="5"/>
        <v>21</v>
      </c>
      <c r="S77" s="7" t="s">
        <v>49</v>
      </c>
      <c r="T77" s="9">
        <v>8</v>
      </c>
    </row>
    <row r="78" spans="1:21" x14ac:dyDescent="0.25">
      <c r="A78" s="3">
        <v>135</v>
      </c>
      <c r="B78" s="4" t="s">
        <v>151</v>
      </c>
      <c r="C78" s="4" t="s">
        <v>191</v>
      </c>
      <c r="D78" s="4" t="s">
        <v>173</v>
      </c>
      <c r="E78" s="5" t="s">
        <v>192</v>
      </c>
      <c r="F78" s="6">
        <v>2</v>
      </c>
      <c r="G78" s="7">
        <v>1</v>
      </c>
      <c r="H78" s="7">
        <v>0</v>
      </c>
      <c r="I78" s="7">
        <v>1</v>
      </c>
      <c r="J78" s="7">
        <v>5</v>
      </c>
      <c r="K78" s="7">
        <v>0</v>
      </c>
      <c r="L78" s="7">
        <v>1</v>
      </c>
      <c r="M78" s="7">
        <v>0</v>
      </c>
      <c r="N78" s="7">
        <v>0</v>
      </c>
      <c r="O78" s="7">
        <v>1</v>
      </c>
      <c r="P78" s="7">
        <v>10</v>
      </c>
      <c r="Q78" s="7">
        <v>1</v>
      </c>
      <c r="R78" s="8">
        <f t="shared" si="5"/>
        <v>22</v>
      </c>
      <c r="S78" s="7" t="s">
        <v>53</v>
      </c>
      <c r="T78" s="9">
        <v>7</v>
      </c>
    </row>
    <row r="79" spans="1:21" x14ac:dyDescent="0.25">
      <c r="A79" s="3">
        <v>105</v>
      </c>
      <c r="B79" s="4" t="s">
        <v>62</v>
      </c>
      <c r="C79" s="4" t="s">
        <v>193</v>
      </c>
      <c r="D79" s="4" t="s">
        <v>173</v>
      </c>
      <c r="E79" s="5" t="s">
        <v>194</v>
      </c>
      <c r="F79" s="6">
        <v>0</v>
      </c>
      <c r="G79" s="7">
        <v>0</v>
      </c>
      <c r="H79" s="7">
        <v>0</v>
      </c>
      <c r="I79" s="7">
        <v>4</v>
      </c>
      <c r="J79" s="7">
        <v>13</v>
      </c>
      <c r="K79" s="7">
        <v>0</v>
      </c>
      <c r="L79" s="7">
        <v>1</v>
      </c>
      <c r="M79" s="7">
        <v>0</v>
      </c>
      <c r="N79" s="7">
        <v>0</v>
      </c>
      <c r="O79" s="7">
        <v>1</v>
      </c>
      <c r="P79" s="7">
        <v>1</v>
      </c>
      <c r="Q79" s="7">
        <v>3</v>
      </c>
      <c r="R79" s="8">
        <f t="shared" si="5"/>
        <v>23</v>
      </c>
      <c r="S79" s="7" t="s">
        <v>55</v>
      </c>
      <c r="T79" s="9">
        <v>6</v>
      </c>
    </row>
    <row r="80" spans="1:21" x14ac:dyDescent="0.25">
      <c r="A80" s="3">
        <v>92</v>
      </c>
      <c r="B80" s="4" t="s">
        <v>114</v>
      </c>
      <c r="C80" s="4" t="s">
        <v>195</v>
      </c>
      <c r="D80" s="4" t="s">
        <v>173</v>
      </c>
      <c r="E80" s="5" t="s">
        <v>196</v>
      </c>
      <c r="F80" s="6">
        <v>1</v>
      </c>
      <c r="G80" s="7">
        <v>0</v>
      </c>
      <c r="H80" s="7">
        <v>0</v>
      </c>
      <c r="I80" s="7">
        <v>1</v>
      </c>
      <c r="J80" s="7">
        <v>6</v>
      </c>
      <c r="K80" s="7">
        <v>1</v>
      </c>
      <c r="L80" s="7">
        <v>3</v>
      </c>
      <c r="M80" s="7">
        <v>0</v>
      </c>
      <c r="N80" s="7">
        <v>0</v>
      </c>
      <c r="O80" s="7">
        <v>3</v>
      </c>
      <c r="P80" s="7">
        <v>8</v>
      </c>
      <c r="Q80" s="7">
        <v>2</v>
      </c>
      <c r="R80" s="8">
        <f t="shared" si="5"/>
        <v>25</v>
      </c>
      <c r="S80" s="7" t="s">
        <v>58</v>
      </c>
      <c r="T80" s="9">
        <v>5</v>
      </c>
      <c r="U80" t="s">
        <v>197</v>
      </c>
    </row>
    <row r="81" spans="1:21" x14ac:dyDescent="0.25">
      <c r="A81" s="3">
        <v>32</v>
      </c>
      <c r="B81" s="4" t="s">
        <v>198</v>
      </c>
      <c r="C81" s="4" t="s">
        <v>199</v>
      </c>
      <c r="D81" s="4" t="s">
        <v>173</v>
      </c>
      <c r="E81" s="5" t="s">
        <v>142</v>
      </c>
      <c r="F81" s="6">
        <v>1</v>
      </c>
      <c r="G81" s="7">
        <v>2</v>
      </c>
      <c r="H81" s="7">
        <v>0</v>
      </c>
      <c r="I81" s="7">
        <v>3</v>
      </c>
      <c r="J81" s="7">
        <v>2</v>
      </c>
      <c r="K81" s="7">
        <v>2</v>
      </c>
      <c r="L81" s="7">
        <v>0</v>
      </c>
      <c r="M81" s="7">
        <v>0</v>
      </c>
      <c r="N81" s="7">
        <v>6</v>
      </c>
      <c r="O81" s="7">
        <v>0</v>
      </c>
      <c r="P81" s="7">
        <v>2</v>
      </c>
      <c r="Q81" s="7">
        <v>7</v>
      </c>
      <c r="R81" s="8">
        <f t="shared" si="5"/>
        <v>25</v>
      </c>
      <c r="S81" s="7" t="s">
        <v>61</v>
      </c>
      <c r="T81" s="9">
        <v>4</v>
      </c>
      <c r="U81" t="s">
        <v>200</v>
      </c>
    </row>
    <row r="82" spans="1:21" x14ac:dyDescent="0.25">
      <c r="A82" s="3">
        <v>82</v>
      </c>
      <c r="B82" s="4" t="s">
        <v>201</v>
      </c>
      <c r="C82" s="4" t="s">
        <v>202</v>
      </c>
      <c r="D82" s="4" t="s">
        <v>173</v>
      </c>
      <c r="E82" s="5" t="s">
        <v>203</v>
      </c>
      <c r="F82" s="6">
        <v>2</v>
      </c>
      <c r="G82" s="7">
        <v>4</v>
      </c>
      <c r="H82" s="7">
        <v>0</v>
      </c>
      <c r="I82" s="7">
        <v>1</v>
      </c>
      <c r="J82" s="7">
        <v>9</v>
      </c>
      <c r="K82" s="7">
        <v>0</v>
      </c>
      <c r="L82" s="7">
        <v>1</v>
      </c>
      <c r="M82" s="7">
        <v>2</v>
      </c>
      <c r="N82" s="7">
        <v>2</v>
      </c>
      <c r="O82" s="7">
        <v>6</v>
      </c>
      <c r="P82" s="7">
        <v>1</v>
      </c>
      <c r="Q82" s="7">
        <v>2</v>
      </c>
      <c r="R82" s="8">
        <f t="shared" si="5"/>
        <v>30</v>
      </c>
      <c r="S82" s="7" t="s">
        <v>65</v>
      </c>
      <c r="T82" s="9">
        <v>3</v>
      </c>
    </row>
    <row r="83" spans="1:21" x14ac:dyDescent="0.25">
      <c r="A83" s="3">
        <v>911</v>
      </c>
      <c r="B83" s="4" t="s">
        <v>204</v>
      </c>
      <c r="C83" s="4" t="s">
        <v>205</v>
      </c>
      <c r="D83" s="4" t="s">
        <v>173</v>
      </c>
      <c r="E83" s="5" t="s">
        <v>206</v>
      </c>
      <c r="F83" s="6">
        <v>0</v>
      </c>
      <c r="G83" s="7">
        <v>0</v>
      </c>
      <c r="H83" s="7">
        <v>0</v>
      </c>
      <c r="I83" s="7">
        <v>1</v>
      </c>
      <c r="J83" s="7">
        <v>6</v>
      </c>
      <c r="K83" s="7">
        <v>2</v>
      </c>
      <c r="L83" s="7">
        <v>1</v>
      </c>
      <c r="M83" s="7">
        <v>0</v>
      </c>
      <c r="N83" s="7">
        <v>2</v>
      </c>
      <c r="O83" s="7">
        <v>4</v>
      </c>
      <c r="P83" s="7">
        <v>11</v>
      </c>
      <c r="Q83" s="7">
        <v>4</v>
      </c>
      <c r="R83" s="8">
        <f t="shared" si="5"/>
        <v>31</v>
      </c>
      <c r="S83" s="7" t="s">
        <v>207</v>
      </c>
      <c r="T83" s="9">
        <v>2</v>
      </c>
    </row>
    <row r="84" spans="1:21" x14ac:dyDescent="0.25">
      <c r="A84" s="3">
        <v>78</v>
      </c>
      <c r="B84" s="4" t="s">
        <v>208</v>
      </c>
      <c r="C84" s="4" t="s">
        <v>209</v>
      </c>
      <c r="D84" s="4" t="s">
        <v>173</v>
      </c>
      <c r="E84" s="5" t="s">
        <v>150</v>
      </c>
      <c r="F84" s="6">
        <v>3</v>
      </c>
      <c r="G84" s="7">
        <v>1</v>
      </c>
      <c r="H84" s="7">
        <v>5</v>
      </c>
      <c r="I84" s="7">
        <v>11</v>
      </c>
      <c r="J84" s="7">
        <v>8</v>
      </c>
      <c r="K84" s="7">
        <v>2</v>
      </c>
      <c r="L84" s="7">
        <v>0</v>
      </c>
      <c r="M84" s="7">
        <v>1</v>
      </c>
      <c r="N84" s="7">
        <v>2</v>
      </c>
      <c r="O84" s="7">
        <v>3</v>
      </c>
      <c r="P84" s="7">
        <v>0</v>
      </c>
      <c r="Q84" s="7">
        <v>1</v>
      </c>
      <c r="R84" s="8">
        <f t="shared" si="5"/>
        <v>37</v>
      </c>
      <c r="S84" s="7" t="s">
        <v>210</v>
      </c>
      <c r="T84" s="9">
        <v>1</v>
      </c>
    </row>
    <row r="85" spans="1:21" x14ac:dyDescent="0.25">
      <c r="A85" s="3">
        <v>54</v>
      </c>
      <c r="B85" s="4" t="s">
        <v>211</v>
      </c>
      <c r="C85" s="4" t="s">
        <v>60</v>
      </c>
      <c r="D85" s="4" t="s">
        <v>173</v>
      </c>
      <c r="E85" s="5" t="s">
        <v>212</v>
      </c>
      <c r="F85" s="6">
        <v>2</v>
      </c>
      <c r="G85" s="6">
        <v>2</v>
      </c>
      <c r="H85" s="6">
        <v>0</v>
      </c>
      <c r="I85" s="6">
        <v>7</v>
      </c>
      <c r="J85" s="6">
        <v>13</v>
      </c>
      <c r="K85" s="6">
        <v>1</v>
      </c>
      <c r="L85" s="6">
        <v>0</v>
      </c>
      <c r="M85" s="6">
        <v>0</v>
      </c>
      <c r="N85" s="6">
        <v>1</v>
      </c>
      <c r="O85" s="6">
        <v>0</v>
      </c>
      <c r="P85" s="6">
        <v>7</v>
      </c>
      <c r="Q85" s="6">
        <v>6</v>
      </c>
      <c r="R85" s="8">
        <f t="shared" si="5"/>
        <v>39</v>
      </c>
      <c r="S85" s="7" t="s">
        <v>213</v>
      </c>
      <c r="T85" s="9">
        <v>0</v>
      </c>
    </row>
    <row r="86" spans="1:21" x14ac:dyDescent="0.25">
      <c r="A86" s="3">
        <v>132</v>
      </c>
      <c r="B86" s="4" t="s">
        <v>152</v>
      </c>
      <c r="C86" s="4" t="s">
        <v>214</v>
      </c>
      <c r="D86" s="4" t="s">
        <v>173</v>
      </c>
      <c r="E86" s="5" t="s">
        <v>215</v>
      </c>
      <c r="F86" s="6">
        <v>5</v>
      </c>
      <c r="G86" s="7">
        <v>0</v>
      </c>
      <c r="H86" s="7">
        <v>0</v>
      </c>
      <c r="I86" s="7">
        <v>4</v>
      </c>
      <c r="J86" s="7">
        <v>8</v>
      </c>
      <c r="K86" s="7">
        <v>3</v>
      </c>
      <c r="L86" s="7">
        <v>0</v>
      </c>
      <c r="M86" s="7">
        <v>5</v>
      </c>
      <c r="N86" s="7">
        <v>5</v>
      </c>
      <c r="O86" s="7">
        <v>1</v>
      </c>
      <c r="P86" s="7">
        <v>7</v>
      </c>
      <c r="Q86" s="7">
        <v>2</v>
      </c>
      <c r="R86" s="8">
        <f t="shared" si="5"/>
        <v>40</v>
      </c>
      <c r="S86" s="7" t="s">
        <v>216</v>
      </c>
      <c r="T86" s="9">
        <v>0</v>
      </c>
    </row>
    <row r="87" spans="1:21" x14ac:dyDescent="0.25">
      <c r="A87" s="3">
        <v>170</v>
      </c>
      <c r="B87" s="4" t="s">
        <v>217</v>
      </c>
      <c r="C87" s="4" t="s">
        <v>218</v>
      </c>
      <c r="D87" s="4" t="s">
        <v>173</v>
      </c>
      <c r="E87" s="5" t="s">
        <v>88</v>
      </c>
      <c r="F87" s="6">
        <v>6</v>
      </c>
      <c r="G87" s="7">
        <v>0</v>
      </c>
      <c r="H87" s="7">
        <v>0</v>
      </c>
      <c r="I87" s="7">
        <v>5</v>
      </c>
      <c r="J87" s="7">
        <v>12</v>
      </c>
      <c r="K87" s="7">
        <v>2</v>
      </c>
      <c r="L87" s="7">
        <v>7</v>
      </c>
      <c r="M87" s="7">
        <v>0</v>
      </c>
      <c r="N87" s="7">
        <v>5</v>
      </c>
      <c r="O87" s="7">
        <v>5</v>
      </c>
      <c r="P87" s="7">
        <v>6</v>
      </c>
      <c r="Q87" s="7">
        <v>4</v>
      </c>
      <c r="R87" s="8">
        <f t="shared" si="5"/>
        <v>52</v>
      </c>
      <c r="S87" s="7" t="s">
        <v>219</v>
      </c>
      <c r="T87" s="9">
        <v>0</v>
      </c>
    </row>
    <row r="88" spans="1:21" x14ac:dyDescent="0.25">
      <c r="A88" s="3">
        <v>11</v>
      </c>
      <c r="B88" s="4" t="s">
        <v>220</v>
      </c>
      <c r="C88" s="4" t="s">
        <v>221</v>
      </c>
      <c r="D88" s="4" t="s">
        <v>173</v>
      </c>
      <c r="E88" s="5" t="s">
        <v>190</v>
      </c>
      <c r="F88" s="6">
        <v>1</v>
      </c>
      <c r="G88" s="7">
        <v>4</v>
      </c>
      <c r="H88" s="7">
        <v>1</v>
      </c>
      <c r="I88" s="7">
        <v>8</v>
      </c>
      <c r="J88" s="7">
        <v>11</v>
      </c>
      <c r="K88" s="7">
        <v>2</v>
      </c>
      <c r="L88" s="7">
        <v>0</v>
      </c>
      <c r="M88" s="7">
        <v>5</v>
      </c>
      <c r="N88" s="7">
        <v>3</v>
      </c>
      <c r="O88" s="7">
        <v>4</v>
      </c>
      <c r="P88" s="7">
        <v>6</v>
      </c>
      <c r="Q88" s="7">
        <v>8</v>
      </c>
      <c r="R88" s="8">
        <f t="shared" si="5"/>
        <v>53</v>
      </c>
      <c r="S88" s="7" t="s">
        <v>222</v>
      </c>
      <c r="T88" s="9">
        <v>0</v>
      </c>
    </row>
    <row r="89" spans="1:21" x14ac:dyDescent="0.25">
      <c r="A89" s="3">
        <v>289</v>
      </c>
      <c r="B89" s="4" t="s">
        <v>122</v>
      </c>
      <c r="C89" s="4" t="s">
        <v>221</v>
      </c>
      <c r="D89" s="4" t="s">
        <v>173</v>
      </c>
      <c r="E89" s="5" t="s">
        <v>223</v>
      </c>
      <c r="F89" s="6">
        <v>4</v>
      </c>
      <c r="G89" s="7">
        <v>0</v>
      </c>
      <c r="H89" s="7">
        <v>8</v>
      </c>
      <c r="I89" s="7">
        <v>9</v>
      </c>
      <c r="J89" s="7">
        <v>15</v>
      </c>
      <c r="K89" s="7">
        <v>0</v>
      </c>
      <c r="L89" s="7">
        <v>1</v>
      </c>
      <c r="M89" s="7">
        <v>4</v>
      </c>
      <c r="N89" s="7">
        <v>5</v>
      </c>
      <c r="O89" s="7">
        <v>4</v>
      </c>
      <c r="P89" s="7">
        <v>7</v>
      </c>
      <c r="Q89" s="7">
        <v>6</v>
      </c>
      <c r="R89" s="8">
        <f t="shared" si="5"/>
        <v>63</v>
      </c>
      <c r="S89" s="7" t="s">
        <v>224</v>
      </c>
      <c r="T89" s="9">
        <v>0</v>
      </c>
    </row>
    <row r="90" spans="1:21" x14ac:dyDescent="0.25">
      <c r="A90" s="3">
        <v>17</v>
      </c>
      <c r="B90" s="4" t="s">
        <v>56</v>
      </c>
      <c r="C90" s="4" t="s">
        <v>225</v>
      </c>
      <c r="D90" s="4" t="s">
        <v>173</v>
      </c>
      <c r="E90" s="5" t="s">
        <v>226</v>
      </c>
      <c r="F90" s="6">
        <v>3</v>
      </c>
      <c r="G90" s="7">
        <v>6</v>
      </c>
      <c r="H90" s="7">
        <v>2</v>
      </c>
      <c r="I90" s="7">
        <v>11</v>
      </c>
      <c r="J90" s="7">
        <v>15</v>
      </c>
      <c r="K90" s="7">
        <v>2</v>
      </c>
      <c r="L90" s="7">
        <v>3</v>
      </c>
      <c r="M90" s="7">
        <v>5</v>
      </c>
      <c r="N90" s="7">
        <v>10</v>
      </c>
      <c r="O90" s="7">
        <v>8</v>
      </c>
      <c r="P90" s="7">
        <v>9</v>
      </c>
      <c r="Q90" s="7">
        <v>7</v>
      </c>
      <c r="R90" s="8">
        <f t="shared" si="5"/>
        <v>81</v>
      </c>
      <c r="S90" s="7" t="s">
        <v>227</v>
      </c>
      <c r="T90" s="9">
        <v>0</v>
      </c>
    </row>
    <row r="91" spans="1:21" ht="14.25" customHeight="1" x14ac:dyDescent="0.25">
      <c r="A91" s="3">
        <v>71</v>
      </c>
      <c r="B91" s="4" t="s">
        <v>28</v>
      </c>
      <c r="C91" s="4" t="s">
        <v>228</v>
      </c>
      <c r="D91" s="4" t="s">
        <v>173</v>
      </c>
      <c r="E91" s="5" t="s">
        <v>27</v>
      </c>
      <c r="F91" s="6" t="s">
        <v>243</v>
      </c>
      <c r="G91" s="7" t="s">
        <v>243</v>
      </c>
      <c r="H91" s="7" t="s">
        <v>243</v>
      </c>
      <c r="I91" s="7" t="s">
        <v>243</v>
      </c>
      <c r="J91" s="7" t="s">
        <v>243</v>
      </c>
      <c r="K91" s="7" t="s">
        <v>243</v>
      </c>
      <c r="L91" s="7" t="s">
        <v>243</v>
      </c>
      <c r="M91" s="7" t="s">
        <v>243</v>
      </c>
      <c r="N91" s="7" t="s">
        <v>243</v>
      </c>
      <c r="O91" s="7" t="s">
        <v>243</v>
      </c>
      <c r="P91" s="7" t="s">
        <v>243</v>
      </c>
      <c r="Q91" s="7" t="s">
        <v>243</v>
      </c>
      <c r="R91" s="7" t="s">
        <v>243</v>
      </c>
      <c r="S91" s="7" t="s">
        <v>243</v>
      </c>
      <c r="T91" s="7" t="s">
        <v>243</v>
      </c>
    </row>
    <row r="92" spans="1:21" ht="14.25" customHeight="1" x14ac:dyDescent="0.25">
      <c r="A92" s="3"/>
      <c r="B92" s="4"/>
      <c r="C92" s="4"/>
      <c r="D92" s="4"/>
      <c r="E92" s="5"/>
      <c r="F92" s="6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8"/>
      <c r="S92" s="7"/>
    </row>
    <row r="93" spans="1:21" x14ac:dyDescent="0.25">
      <c r="A93" s="3">
        <v>402</v>
      </c>
      <c r="B93" s="4" t="s">
        <v>229</v>
      </c>
      <c r="C93" s="4" t="s">
        <v>230</v>
      </c>
      <c r="D93" s="4" t="s">
        <v>231</v>
      </c>
      <c r="E93" s="5" t="s">
        <v>232</v>
      </c>
      <c r="F93" s="6">
        <v>0</v>
      </c>
      <c r="G93" s="7">
        <v>0</v>
      </c>
      <c r="H93" s="7">
        <v>0</v>
      </c>
      <c r="I93" s="7">
        <v>10</v>
      </c>
      <c r="J93" s="7">
        <v>5</v>
      </c>
      <c r="K93" s="7">
        <v>0</v>
      </c>
      <c r="L93" s="7">
        <v>0</v>
      </c>
      <c r="M93" s="7">
        <v>5</v>
      </c>
      <c r="N93" s="7">
        <v>4</v>
      </c>
      <c r="O93" s="7">
        <v>1</v>
      </c>
      <c r="P93" s="7">
        <v>1</v>
      </c>
      <c r="Q93" s="7">
        <v>1</v>
      </c>
      <c r="R93" s="8">
        <f>SUM(F93:Q93)</f>
        <v>27</v>
      </c>
      <c r="S93" s="7" t="s">
        <v>23</v>
      </c>
      <c r="T93" s="9">
        <v>20</v>
      </c>
    </row>
    <row r="94" spans="1:21" x14ac:dyDescent="0.25">
      <c r="A94" s="3"/>
      <c r="B94" s="4"/>
      <c r="C94" s="4"/>
      <c r="D94" s="4"/>
      <c r="E94" s="5"/>
      <c r="F94" s="6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8"/>
      <c r="S94" s="7"/>
    </row>
    <row r="95" spans="1:21" x14ac:dyDescent="0.25">
      <c r="A95" s="3">
        <v>91</v>
      </c>
      <c r="B95" s="4" t="s">
        <v>233</v>
      </c>
      <c r="C95" s="4" t="s">
        <v>79</v>
      </c>
      <c r="D95" s="4" t="s">
        <v>234</v>
      </c>
      <c r="E95" s="5" t="s">
        <v>235</v>
      </c>
      <c r="F95" s="6">
        <v>0</v>
      </c>
      <c r="G95" s="7">
        <v>0</v>
      </c>
      <c r="H95" s="7">
        <v>0</v>
      </c>
      <c r="I95" s="7">
        <v>0</v>
      </c>
      <c r="J95" s="7">
        <v>1</v>
      </c>
      <c r="K95" s="7">
        <v>0</v>
      </c>
      <c r="L95" s="7">
        <v>1</v>
      </c>
      <c r="M95" s="7">
        <v>0</v>
      </c>
      <c r="N95" s="7">
        <v>0</v>
      </c>
      <c r="O95" s="7">
        <v>0</v>
      </c>
      <c r="P95" s="7">
        <v>9</v>
      </c>
      <c r="Q95" s="7">
        <v>1</v>
      </c>
      <c r="R95" s="8">
        <f>SUM(F95:Q95)</f>
        <v>12</v>
      </c>
      <c r="S95" s="7" t="s">
        <v>23</v>
      </c>
      <c r="T95" s="9">
        <v>20</v>
      </c>
    </row>
    <row r="96" spans="1:21" x14ac:dyDescent="0.25">
      <c r="A96" s="3">
        <v>522</v>
      </c>
      <c r="B96" s="4" t="s">
        <v>236</v>
      </c>
      <c r="C96" s="4" t="s">
        <v>143</v>
      </c>
      <c r="D96" s="4" t="s">
        <v>234</v>
      </c>
      <c r="E96" s="5" t="s">
        <v>237</v>
      </c>
      <c r="F96" s="6">
        <v>0</v>
      </c>
      <c r="G96" s="6">
        <v>0</v>
      </c>
      <c r="H96" s="6">
        <v>0</v>
      </c>
      <c r="I96" s="6">
        <v>4</v>
      </c>
      <c r="J96" s="6">
        <v>1</v>
      </c>
      <c r="K96" s="6">
        <v>2</v>
      </c>
      <c r="L96" s="6">
        <v>0</v>
      </c>
      <c r="M96" s="6">
        <v>0</v>
      </c>
      <c r="N96" s="6">
        <v>0</v>
      </c>
      <c r="O96" s="6">
        <v>7</v>
      </c>
      <c r="P96" s="6">
        <v>3</v>
      </c>
      <c r="Q96" s="6">
        <v>1</v>
      </c>
      <c r="R96" s="8">
        <f>SUM(F96:Q96)</f>
        <v>18</v>
      </c>
      <c r="S96" s="7" t="s">
        <v>80</v>
      </c>
      <c r="T96" s="9">
        <v>17</v>
      </c>
    </row>
    <row r="97" spans="1:20" x14ac:dyDescent="0.25">
      <c r="A97" s="10">
        <v>36</v>
      </c>
      <c r="B97" s="11" t="s">
        <v>238</v>
      </c>
      <c r="C97" s="11" t="s">
        <v>239</v>
      </c>
      <c r="D97" s="11" t="s">
        <v>234</v>
      </c>
      <c r="E97" s="11" t="s">
        <v>237</v>
      </c>
      <c r="F97" s="7">
        <v>0</v>
      </c>
      <c r="G97" s="7">
        <v>0</v>
      </c>
      <c r="H97" s="7">
        <v>0</v>
      </c>
      <c r="I97" s="7">
        <v>5</v>
      </c>
      <c r="J97" s="7">
        <v>0</v>
      </c>
      <c r="K97" s="7">
        <v>0</v>
      </c>
      <c r="L97" s="7">
        <v>4</v>
      </c>
      <c r="M97" s="7">
        <v>5</v>
      </c>
      <c r="N97" s="7">
        <v>0</v>
      </c>
      <c r="O97" s="7">
        <v>8</v>
      </c>
      <c r="P97" s="7">
        <v>0</v>
      </c>
      <c r="Q97" s="7">
        <v>5</v>
      </c>
      <c r="R97" s="8">
        <f>SUM(F97:Q97)</f>
        <v>27</v>
      </c>
      <c r="S97" s="7" t="s">
        <v>31</v>
      </c>
      <c r="T97" s="9">
        <v>15</v>
      </c>
    </row>
    <row r="98" spans="1:20" x14ac:dyDescent="0.25">
      <c r="A98" s="10">
        <v>393</v>
      </c>
      <c r="B98" s="11" t="s">
        <v>240</v>
      </c>
      <c r="C98" s="11" t="s">
        <v>241</v>
      </c>
      <c r="D98" s="11" t="s">
        <v>234</v>
      </c>
      <c r="E98" s="12" t="s">
        <v>242</v>
      </c>
      <c r="F98" s="6" t="s">
        <v>243</v>
      </c>
      <c r="G98" s="7" t="s">
        <v>243</v>
      </c>
      <c r="H98" s="7" t="s">
        <v>243</v>
      </c>
      <c r="I98" s="7" t="s">
        <v>243</v>
      </c>
      <c r="J98" s="7" t="s">
        <v>243</v>
      </c>
      <c r="K98" s="7" t="s">
        <v>243</v>
      </c>
      <c r="L98" s="7" t="s">
        <v>243</v>
      </c>
      <c r="M98" s="7" t="s">
        <v>243</v>
      </c>
      <c r="N98" s="7" t="s">
        <v>243</v>
      </c>
      <c r="O98" s="7" t="s">
        <v>243</v>
      </c>
      <c r="P98" s="7" t="s">
        <v>243</v>
      </c>
      <c r="Q98" s="7" t="s">
        <v>243</v>
      </c>
      <c r="R98" s="7" t="s">
        <v>243</v>
      </c>
      <c r="S98" s="7" t="s">
        <v>243</v>
      </c>
      <c r="T98" s="7" t="s">
        <v>243</v>
      </c>
    </row>
    <row r="100" spans="1:20" x14ac:dyDescent="0.25">
      <c r="A100" s="13">
        <v>139</v>
      </c>
      <c r="B100" s="14" t="s">
        <v>244</v>
      </c>
      <c r="C100" s="14" t="s">
        <v>138</v>
      </c>
      <c r="D100" s="14" t="s">
        <v>245</v>
      </c>
      <c r="E100" s="14" t="s">
        <v>246</v>
      </c>
      <c r="F100" s="9">
        <v>0</v>
      </c>
      <c r="G100" s="9">
        <v>0</v>
      </c>
      <c r="H100" s="9">
        <v>0</v>
      </c>
      <c r="I100" s="9">
        <v>8</v>
      </c>
      <c r="J100" s="9">
        <v>5</v>
      </c>
      <c r="K100" s="9">
        <v>0</v>
      </c>
      <c r="L100" s="9">
        <v>3</v>
      </c>
      <c r="M100" s="9">
        <v>3</v>
      </c>
      <c r="N100" s="9">
        <v>0</v>
      </c>
      <c r="O100" s="9">
        <v>4</v>
      </c>
      <c r="P100" s="9">
        <v>5</v>
      </c>
      <c r="Q100" s="9">
        <v>2</v>
      </c>
      <c r="R100" s="1">
        <f>SUM(F100:Q100)</f>
        <v>30</v>
      </c>
      <c r="S100" s="9" t="s">
        <v>23</v>
      </c>
      <c r="T100" s="9">
        <v>20</v>
      </c>
    </row>
    <row r="101" spans="1:20" x14ac:dyDescent="0.25">
      <c r="A101" s="13">
        <v>256</v>
      </c>
      <c r="B101" s="14" t="s">
        <v>247</v>
      </c>
      <c r="C101" s="14" t="s">
        <v>248</v>
      </c>
      <c r="D101" s="14" t="s">
        <v>245</v>
      </c>
      <c r="E101" s="14" t="s">
        <v>254</v>
      </c>
      <c r="F101" s="9">
        <v>1</v>
      </c>
      <c r="G101" s="9">
        <v>5</v>
      </c>
      <c r="H101" s="9">
        <v>2</v>
      </c>
      <c r="I101" s="9">
        <v>13</v>
      </c>
      <c r="J101" s="9">
        <v>13</v>
      </c>
      <c r="K101" s="9">
        <v>0</v>
      </c>
      <c r="L101" s="9">
        <v>8</v>
      </c>
      <c r="M101" s="9">
        <v>9</v>
      </c>
      <c r="N101" s="9">
        <v>8</v>
      </c>
      <c r="O101" s="9">
        <v>0</v>
      </c>
      <c r="P101" s="9">
        <v>10</v>
      </c>
      <c r="Q101" s="9">
        <v>9</v>
      </c>
      <c r="R101" s="1">
        <f>SUM(F101:Q101)</f>
        <v>78</v>
      </c>
      <c r="S101" s="9" t="s">
        <v>80</v>
      </c>
      <c r="T101" s="9">
        <v>17</v>
      </c>
    </row>
    <row r="102" spans="1:20" x14ac:dyDescent="0.25">
      <c r="A102" s="13">
        <v>112</v>
      </c>
      <c r="B102" s="14" t="s">
        <v>104</v>
      </c>
      <c r="C102" s="14" t="s">
        <v>155</v>
      </c>
      <c r="D102" s="14" t="s">
        <v>245</v>
      </c>
      <c r="E102" s="14" t="s">
        <v>246</v>
      </c>
      <c r="F102" s="9">
        <v>3</v>
      </c>
      <c r="G102" s="9">
        <v>3</v>
      </c>
      <c r="H102" s="9">
        <v>11</v>
      </c>
      <c r="I102" s="9">
        <v>9</v>
      </c>
      <c r="J102" s="9">
        <v>9</v>
      </c>
      <c r="K102" s="9">
        <v>9</v>
      </c>
      <c r="L102" s="9">
        <v>9</v>
      </c>
      <c r="M102" s="9">
        <v>11</v>
      </c>
      <c r="N102" s="9">
        <v>9</v>
      </c>
      <c r="O102" s="9">
        <v>9</v>
      </c>
      <c r="P102" s="9">
        <v>11</v>
      </c>
      <c r="Q102" s="9">
        <v>3</v>
      </c>
      <c r="R102" s="1">
        <f>SUM(F102:Q102)</f>
        <v>96</v>
      </c>
      <c r="S102" s="9" t="s">
        <v>31</v>
      </c>
      <c r="T102" s="9">
        <v>15</v>
      </c>
    </row>
  </sheetData>
  <sortState xmlns:xlrd2="http://schemas.microsoft.com/office/spreadsheetml/2017/richdata2" ref="A53:U60">
    <sortCondition ref="R53:R60"/>
  </sortState>
  <mergeCells count="4">
    <mergeCell ref="B7:C7"/>
    <mergeCell ref="A1:E1"/>
    <mergeCell ref="A3:E3"/>
    <mergeCell ref="A5:E5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260EC-D501-4C94-BFD6-62B54BF14DEC}">
  <dimension ref="A1:T97"/>
  <sheetViews>
    <sheetView tabSelected="1" workbookViewId="0">
      <selection activeCell="L10" sqref="L10"/>
    </sheetView>
  </sheetViews>
  <sheetFormatPr defaultRowHeight="15" x14ac:dyDescent="0.25"/>
  <cols>
    <col min="1" max="1" width="6.42578125" style="30" customWidth="1"/>
    <col min="2" max="2" width="11.42578125" bestFit="1" customWidth="1"/>
    <col min="3" max="3" width="14.85546875" customWidth="1"/>
    <col min="4" max="4" width="19" customWidth="1"/>
    <col min="5" max="5" width="21.28515625" customWidth="1"/>
    <col min="6" max="19" width="6.28515625" style="15" customWidth="1"/>
    <col min="20" max="20" width="8.28515625" style="15" customWidth="1"/>
  </cols>
  <sheetData>
    <row r="1" spans="1:20" x14ac:dyDescent="0.25">
      <c r="A1" s="40" t="s">
        <v>249</v>
      </c>
      <c r="B1" s="40"/>
      <c r="C1" s="40"/>
      <c r="D1" s="40"/>
      <c r="E1" s="40"/>
    </row>
    <row r="3" spans="1:20" x14ac:dyDescent="0.25">
      <c r="A3" s="40" t="s">
        <v>256</v>
      </c>
      <c r="B3" s="40"/>
      <c r="C3" s="40"/>
      <c r="D3" s="40"/>
      <c r="E3" s="40"/>
    </row>
    <row r="5" spans="1:20" x14ac:dyDescent="0.25">
      <c r="A5" s="40" t="s">
        <v>257</v>
      </c>
      <c r="B5" s="40"/>
      <c r="C5" s="40"/>
      <c r="D5" s="40"/>
      <c r="E5" s="40"/>
    </row>
    <row r="7" spans="1:20" s="33" customFormat="1" x14ac:dyDescent="0.25">
      <c r="A7" s="31" t="s">
        <v>0</v>
      </c>
      <c r="B7" s="41" t="s">
        <v>1</v>
      </c>
      <c r="C7" s="41"/>
      <c r="D7" s="32" t="s">
        <v>2</v>
      </c>
      <c r="E7" s="32" t="s">
        <v>3</v>
      </c>
      <c r="F7" s="31" t="s">
        <v>4</v>
      </c>
      <c r="G7" s="31" t="s">
        <v>5</v>
      </c>
      <c r="H7" s="31" t="s">
        <v>6</v>
      </c>
      <c r="I7" s="31" t="s">
        <v>7</v>
      </c>
      <c r="J7" s="31" t="s">
        <v>8</v>
      </c>
      <c r="K7" s="31" t="s">
        <v>9</v>
      </c>
      <c r="L7" s="31" t="s">
        <v>10</v>
      </c>
      <c r="M7" s="31" t="s">
        <v>11</v>
      </c>
      <c r="N7" s="31" t="s">
        <v>12</v>
      </c>
      <c r="O7" s="31" t="s">
        <v>13</v>
      </c>
      <c r="P7" s="31" t="s">
        <v>14</v>
      </c>
      <c r="Q7" s="31" t="s">
        <v>15</v>
      </c>
      <c r="R7" s="9" t="s">
        <v>16</v>
      </c>
      <c r="S7" s="31" t="s">
        <v>17</v>
      </c>
      <c r="T7" s="31" t="s">
        <v>18</v>
      </c>
    </row>
    <row r="8" spans="1:20" s="37" customFormat="1" ht="18" customHeight="1" x14ac:dyDescent="0.25">
      <c r="A8" s="34" t="str">
        <f>("31")</f>
        <v>31</v>
      </c>
      <c r="B8" s="35" t="s">
        <v>258</v>
      </c>
      <c r="C8" s="35" t="s">
        <v>259</v>
      </c>
      <c r="D8" s="35" t="s">
        <v>260</v>
      </c>
      <c r="E8" s="35" t="s">
        <v>261</v>
      </c>
      <c r="F8" s="36">
        <v>4</v>
      </c>
      <c r="G8" s="36">
        <v>0</v>
      </c>
      <c r="H8" s="36">
        <v>7</v>
      </c>
      <c r="I8" s="36">
        <v>0</v>
      </c>
      <c r="J8" s="36">
        <v>1</v>
      </c>
      <c r="K8" s="36">
        <v>8</v>
      </c>
      <c r="L8" s="36">
        <v>3</v>
      </c>
      <c r="M8" s="36">
        <v>0</v>
      </c>
      <c r="N8" s="36">
        <v>4</v>
      </c>
      <c r="O8" s="36">
        <v>0</v>
      </c>
      <c r="P8" s="36">
        <v>1</v>
      </c>
      <c r="Q8" s="36">
        <v>7</v>
      </c>
      <c r="R8" s="36">
        <f>SUM(F8:Q8)</f>
        <v>35</v>
      </c>
      <c r="S8" s="36" t="s">
        <v>23</v>
      </c>
      <c r="T8" s="36">
        <v>20</v>
      </c>
    </row>
    <row r="9" spans="1:20" s="37" customFormat="1" ht="18" customHeight="1" x14ac:dyDescent="0.25">
      <c r="A9" s="34"/>
      <c r="B9" s="35"/>
      <c r="C9" s="35"/>
      <c r="D9" s="35"/>
      <c r="E9" s="35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</row>
    <row r="10" spans="1:20" s="37" customFormat="1" ht="18" customHeight="1" x14ac:dyDescent="0.25">
      <c r="A10" s="34" t="str">
        <f>("4")</f>
        <v>4</v>
      </c>
      <c r="B10" s="35" t="s">
        <v>262</v>
      </c>
      <c r="C10" s="35" t="s">
        <v>263</v>
      </c>
      <c r="D10" s="35" t="s">
        <v>264</v>
      </c>
      <c r="E10" s="35" t="s">
        <v>265</v>
      </c>
      <c r="F10" s="36" t="s">
        <v>266</v>
      </c>
      <c r="G10" s="36" t="s">
        <v>266</v>
      </c>
      <c r="H10" s="36" t="s">
        <v>266</v>
      </c>
      <c r="I10" s="36" t="s">
        <v>266</v>
      </c>
      <c r="J10" s="36" t="s">
        <v>266</v>
      </c>
      <c r="K10" s="36" t="s">
        <v>266</v>
      </c>
      <c r="L10" s="36" t="s">
        <v>266</v>
      </c>
      <c r="M10" s="36" t="s">
        <v>266</v>
      </c>
      <c r="N10" s="36" t="s">
        <v>266</v>
      </c>
      <c r="O10" s="36" t="s">
        <v>266</v>
      </c>
      <c r="P10" s="36" t="s">
        <v>266</v>
      </c>
      <c r="Q10" s="36" t="s">
        <v>266</v>
      </c>
      <c r="R10" s="36" t="s">
        <v>266</v>
      </c>
      <c r="S10" s="36" t="s">
        <v>266</v>
      </c>
      <c r="T10" s="36" t="s">
        <v>266</v>
      </c>
    </row>
    <row r="11" spans="1:20" s="37" customFormat="1" ht="18" customHeight="1" x14ac:dyDescent="0.25">
      <c r="A11" s="34" t="str">
        <f>("428")</f>
        <v>428</v>
      </c>
      <c r="B11" s="35" t="s">
        <v>267</v>
      </c>
      <c r="C11" s="35" t="s">
        <v>268</v>
      </c>
      <c r="D11" s="35" t="s">
        <v>264</v>
      </c>
      <c r="E11" s="35" t="s">
        <v>110</v>
      </c>
      <c r="F11" s="36" t="s">
        <v>266</v>
      </c>
      <c r="G11" s="36" t="s">
        <v>266</v>
      </c>
      <c r="H11" s="36" t="s">
        <v>266</v>
      </c>
      <c r="I11" s="36" t="s">
        <v>266</v>
      </c>
      <c r="J11" s="36" t="s">
        <v>266</v>
      </c>
      <c r="K11" s="36" t="s">
        <v>266</v>
      </c>
      <c r="L11" s="36" t="s">
        <v>266</v>
      </c>
      <c r="M11" s="36" t="s">
        <v>266</v>
      </c>
      <c r="N11" s="36" t="s">
        <v>266</v>
      </c>
      <c r="O11" s="36" t="s">
        <v>266</v>
      </c>
      <c r="P11" s="36" t="s">
        <v>266</v>
      </c>
      <c r="Q11" s="36" t="s">
        <v>266</v>
      </c>
      <c r="R11" s="36" t="s">
        <v>266</v>
      </c>
      <c r="S11" s="36" t="s">
        <v>266</v>
      </c>
      <c r="T11" s="36" t="s">
        <v>266</v>
      </c>
    </row>
    <row r="12" spans="1:20" s="37" customFormat="1" ht="18" customHeight="1" x14ac:dyDescent="0.25">
      <c r="A12" s="34"/>
      <c r="B12" s="35"/>
      <c r="C12" s="35"/>
      <c r="D12" s="35"/>
      <c r="E12" s="35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</row>
    <row r="13" spans="1:20" s="37" customFormat="1" ht="18" customHeight="1" x14ac:dyDescent="0.25">
      <c r="A13" s="34" t="str">
        <f>("190")</f>
        <v>190</v>
      </c>
      <c r="B13" s="35" t="s">
        <v>25</v>
      </c>
      <c r="C13" s="35" t="s">
        <v>26</v>
      </c>
      <c r="D13" s="35" t="s">
        <v>21</v>
      </c>
      <c r="E13" s="35" t="s">
        <v>27</v>
      </c>
      <c r="F13" s="36">
        <v>3</v>
      </c>
      <c r="G13" s="36">
        <v>0</v>
      </c>
      <c r="H13" s="36">
        <v>6</v>
      </c>
      <c r="I13" s="36">
        <v>0</v>
      </c>
      <c r="J13" s="36">
        <v>0</v>
      </c>
      <c r="K13" s="36">
        <v>5</v>
      </c>
      <c r="L13" s="36">
        <v>0</v>
      </c>
      <c r="M13" s="36">
        <v>5</v>
      </c>
      <c r="N13" s="36">
        <v>1</v>
      </c>
      <c r="O13" s="36">
        <v>0</v>
      </c>
      <c r="P13" s="36">
        <v>4</v>
      </c>
      <c r="Q13" s="36">
        <v>3</v>
      </c>
      <c r="R13" s="36">
        <f t="shared" ref="R13:R21" si="0">SUM(F13:Q13)</f>
        <v>27</v>
      </c>
      <c r="S13" s="36" t="s">
        <v>23</v>
      </c>
      <c r="T13" s="36">
        <v>20</v>
      </c>
    </row>
    <row r="14" spans="1:20" s="37" customFormat="1" ht="18" customHeight="1" x14ac:dyDescent="0.25">
      <c r="A14" s="34" t="str">
        <f>("79")</f>
        <v>79</v>
      </c>
      <c r="B14" s="35" t="s">
        <v>19</v>
      </c>
      <c r="C14" s="35" t="s">
        <v>43</v>
      </c>
      <c r="D14" s="35" t="s">
        <v>21</v>
      </c>
      <c r="E14" s="35" t="s">
        <v>44</v>
      </c>
      <c r="F14" s="36">
        <v>1</v>
      </c>
      <c r="G14" s="36">
        <v>5</v>
      </c>
      <c r="H14" s="36">
        <v>5</v>
      </c>
      <c r="I14" s="36">
        <v>3</v>
      </c>
      <c r="J14" s="36">
        <v>1</v>
      </c>
      <c r="K14" s="36">
        <v>2</v>
      </c>
      <c r="L14" s="36">
        <v>1</v>
      </c>
      <c r="M14" s="36">
        <v>5</v>
      </c>
      <c r="N14" s="36">
        <v>1</v>
      </c>
      <c r="O14" s="36">
        <v>0</v>
      </c>
      <c r="P14" s="36">
        <v>1</v>
      </c>
      <c r="Q14" s="36">
        <v>8</v>
      </c>
      <c r="R14" s="36">
        <f t="shared" si="0"/>
        <v>33</v>
      </c>
      <c r="S14" s="36" t="s">
        <v>80</v>
      </c>
      <c r="T14" s="36">
        <v>17</v>
      </c>
    </row>
    <row r="15" spans="1:20" s="37" customFormat="1" ht="18" customHeight="1" x14ac:dyDescent="0.25">
      <c r="A15" s="34" t="str">
        <f>("26")</f>
        <v>26</v>
      </c>
      <c r="B15" s="35" t="s">
        <v>39</v>
      </c>
      <c r="C15" s="35" t="s">
        <v>40</v>
      </c>
      <c r="D15" s="35" t="s">
        <v>21</v>
      </c>
      <c r="E15" s="35" t="s">
        <v>41</v>
      </c>
      <c r="F15" s="36">
        <v>1</v>
      </c>
      <c r="G15" s="36">
        <v>2</v>
      </c>
      <c r="H15" s="36">
        <v>4</v>
      </c>
      <c r="I15" s="36">
        <v>1</v>
      </c>
      <c r="J15" s="36">
        <v>4</v>
      </c>
      <c r="K15" s="36">
        <v>2</v>
      </c>
      <c r="L15" s="36">
        <v>2</v>
      </c>
      <c r="M15" s="36">
        <v>8</v>
      </c>
      <c r="N15" s="36">
        <v>3</v>
      </c>
      <c r="O15" s="36">
        <v>0</v>
      </c>
      <c r="P15" s="36">
        <v>2</v>
      </c>
      <c r="Q15" s="36">
        <v>5</v>
      </c>
      <c r="R15" s="36">
        <f t="shared" si="0"/>
        <v>34</v>
      </c>
      <c r="S15" s="36" t="s">
        <v>31</v>
      </c>
      <c r="T15" s="36">
        <v>15</v>
      </c>
    </row>
    <row r="16" spans="1:20" s="37" customFormat="1" ht="18" customHeight="1" x14ac:dyDescent="0.25">
      <c r="A16" s="34" t="str">
        <f>("123")</f>
        <v>123</v>
      </c>
      <c r="B16" s="35" t="s">
        <v>19</v>
      </c>
      <c r="C16" s="35" t="s">
        <v>269</v>
      </c>
      <c r="D16" s="35" t="s">
        <v>21</v>
      </c>
      <c r="E16" s="35" t="s">
        <v>270</v>
      </c>
      <c r="F16" s="36">
        <v>4</v>
      </c>
      <c r="G16" s="36">
        <v>3</v>
      </c>
      <c r="H16" s="36">
        <v>7</v>
      </c>
      <c r="I16" s="36">
        <v>1</v>
      </c>
      <c r="J16" s="36">
        <v>0</v>
      </c>
      <c r="K16" s="36">
        <v>4</v>
      </c>
      <c r="L16" s="36">
        <v>1</v>
      </c>
      <c r="M16" s="36">
        <v>6</v>
      </c>
      <c r="N16" s="36">
        <v>0</v>
      </c>
      <c r="O16" s="36">
        <v>1</v>
      </c>
      <c r="P16" s="36">
        <v>6</v>
      </c>
      <c r="Q16" s="36">
        <v>6</v>
      </c>
      <c r="R16" s="36">
        <f t="shared" si="0"/>
        <v>39</v>
      </c>
      <c r="S16" s="36" t="s">
        <v>35</v>
      </c>
      <c r="T16" s="36">
        <v>13</v>
      </c>
    </row>
    <row r="17" spans="1:20" s="37" customFormat="1" ht="18" customHeight="1" x14ac:dyDescent="0.25">
      <c r="A17" s="34" t="str">
        <f>("150")</f>
        <v>150</v>
      </c>
      <c r="B17" s="35" t="s">
        <v>19</v>
      </c>
      <c r="C17" s="35" t="s">
        <v>36</v>
      </c>
      <c r="D17" s="35" t="s">
        <v>21</v>
      </c>
      <c r="E17" s="35" t="s">
        <v>37</v>
      </c>
      <c r="F17" s="36">
        <v>2</v>
      </c>
      <c r="G17" s="36">
        <v>4</v>
      </c>
      <c r="H17" s="36">
        <v>10</v>
      </c>
      <c r="I17" s="36">
        <v>3</v>
      </c>
      <c r="J17" s="36">
        <v>1</v>
      </c>
      <c r="K17" s="36">
        <v>3</v>
      </c>
      <c r="L17" s="36">
        <v>0</v>
      </c>
      <c r="M17" s="36">
        <v>11</v>
      </c>
      <c r="N17" s="36">
        <v>2</v>
      </c>
      <c r="O17" s="36">
        <v>0</v>
      </c>
      <c r="P17" s="36">
        <v>4</v>
      </c>
      <c r="Q17" s="36">
        <v>7</v>
      </c>
      <c r="R17" s="36">
        <f t="shared" si="0"/>
        <v>47</v>
      </c>
      <c r="S17" s="36" t="s">
        <v>38</v>
      </c>
      <c r="T17" s="36">
        <v>11</v>
      </c>
    </row>
    <row r="18" spans="1:20" s="37" customFormat="1" ht="18" customHeight="1" x14ac:dyDescent="0.25">
      <c r="A18" s="34" t="str">
        <f>("577")</f>
        <v>577</v>
      </c>
      <c r="B18" s="35" t="s">
        <v>32</v>
      </c>
      <c r="C18" s="35" t="s">
        <v>33</v>
      </c>
      <c r="D18" s="35" t="s">
        <v>21</v>
      </c>
      <c r="E18" s="35" t="s">
        <v>34</v>
      </c>
      <c r="F18" s="36">
        <v>5</v>
      </c>
      <c r="G18" s="36">
        <v>6</v>
      </c>
      <c r="H18" s="36">
        <v>13</v>
      </c>
      <c r="I18" s="36">
        <v>1</v>
      </c>
      <c r="J18" s="36">
        <v>2</v>
      </c>
      <c r="K18" s="36">
        <v>3</v>
      </c>
      <c r="L18" s="36">
        <v>3</v>
      </c>
      <c r="M18" s="36">
        <v>7</v>
      </c>
      <c r="N18" s="36">
        <v>2</v>
      </c>
      <c r="O18" s="36">
        <v>2</v>
      </c>
      <c r="P18" s="36">
        <v>1</v>
      </c>
      <c r="Q18" s="36">
        <v>8</v>
      </c>
      <c r="R18" s="36">
        <f t="shared" si="0"/>
        <v>53</v>
      </c>
      <c r="S18" s="36" t="s">
        <v>42</v>
      </c>
      <c r="T18" s="36">
        <v>10</v>
      </c>
    </row>
    <row r="19" spans="1:20" s="37" customFormat="1" ht="18" customHeight="1" x14ac:dyDescent="0.25">
      <c r="A19" s="34" t="str">
        <f>("400")</f>
        <v>400</v>
      </c>
      <c r="B19" s="35" t="s">
        <v>271</v>
      </c>
      <c r="C19" s="35" t="s">
        <v>73</v>
      </c>
      <c r="D19" s="35" t="s">
        <v>21</v>
      </c>
      <c r="E19" s="35" t="s">
        <v>74</v>
      </c>
      <c r="F19" s="36">
        <v>8</v>
      </c>
      <c r="G19" s="36">
        <v>10</v>
      </c>
      <c r="H19" s="36">
        <v>11</v>
      </c>
      <c r="I19" s="36">
        <v>6</v>
      </c>
      <c r="J19" s="36">
        <v>4</v>
      </c>
      <c r="K19" s="36">
        <v>8</v>
      </c>
      <c r="L19" s="36">
        <v>4</v>
      </c>
      <c r="M19" s="36">
        <v>3</v>
      </c>
      <c r="N19" s="36">
        <v>5</v>
      </c>
      <c r="O19" s="36">
        <v>0</v>
      </c>
      <c r="P19" s="36">
        <v>6</v>
      </c>
      <c r="Q19" s="36">
        <v>5</v>
      </c>
      <c r="R19" s="36">
        <f t="shared" si="0"/>
        <v>70</v>
      </c>
      <c r="S19" s="36" t="s">
        <v>45</v>
      </c>
      <c r="T19" s="36">
        <v>9</v>
      </c>
    </row>
    <row r="20" spans="1:20" s="37" customFormat="1" ht="18" customHeight="1" x14ac:dyDescent="0.25">
      <c r="A20" s="34" t="str">
        <f>("124")</f>
        <v>124</v>
      </c>
      <c r="B20" s="35" t="s">
        <v>248</v>
      </c>
      <c r="C20" s="35" t="s">
        <v>269</v>
      </c>
      <c r="D20" s="35" t="s">
        <v>21</v>
      </c>
      <c r="E20" s="35" t="s">
        <v>150</v>
      </c>
      <c r="F20" s="36">
        <v>11</v>
      </c>
      <c r="G20" s="36">
        <v>4</v>
      </c>
      <c r="H20" s="36">
        <v>13</v>
      </c>
      <c r="I20" s="36">
        <v>7</v>
      </c>
      <c r="J20" s="36">
        <v>4</v>
      </c>
      <c r="K20" s="36">
        <v>9</v>
      </c>
      <c r="L20" s="36">
        <v>7</v>
      </c>
      <c r="M20" s="36">
        <v>9</v>
      </c>
      <c r="N20" s="36">
        <v>5</v>
      </c>
      <c r="O20" s="36">
        <v>0</v>
      </c>
      <c r="P20" s="36">
        <v>3</v>
      </c>
      <c r="Q20" s="36">
        <v>6</v>
      </c>
      <c r="R20" s="36">
        <f t="shared" si="0"/>
        <v>78</v>
      </c>
      <c r="S20" s="36" t="s">
        <v>49</v>
      </c>
      <c r="T20" s="36">
        <v>8</v>
      </c>
    </row>
    <row r="21" spans="1:20" s="37" customFormat="1" ht="18" customHeight="1" x14ac:dyDescent="0.25">
      <c r="A21" s="34">
        <v>69</v>
      </c>
      <c r="B21" s="35" t="s">
        <v>59</v>
      </c>
      <c r="C21" s="35" t="s">
        <v>60</v>
      </c>
      <c r="D21" s="35" t="s">
        <v>21</v>
      </c>
      <c r="E21" s="35" t="s">
        <v>52</v>
      </c>
      <c r="F21" s="36">
        <v>8</v>
      </c>
      <c r="G21" s="36">
        <v>9</v>
      </c>
      <c r="H21" s="36">
        <v>11</v>
      </c>
      <c r="I21" s="36">
        <v>9</v>
      </c>
      <c r="J21" s="36">
        <v>12</v>
      </c>
      <c r="K21" s="36">
        <v>11</v>
      </c>
      <c r="L21" s="36">
        <v>11</v>
      </c>
      <c r="M21" s="36">
        <v>13</v>
      </c>
      <c r="N21" s="36">
        <v>7</v>
      </c>
      <c r="O21" s="36">
        <v>2</v>
      </c>
      <c r="P21" s="36">
        <v>6</v>
      </c>
      <c r="Q21" s="36">
        <v>11</v>
      </c>
      <c r="R21" s="36">
        <f t="shared" si="0"/>
        <v>110</v>
      </c>
      <c r="S21" s="36" t="s">
        <v>53</v>
      </c>
      <c r="T21" s="36">
        <v>7</v>
      </c>
    </row>
    <row r="22" spans="1:20" s="37" customFormat="1" ht="18" customHeight="1" x14ac:dyDescent="0.25">
      <c r="A22" s="34" t="str">
        <f>("50")</f>
        <v>50</v>
      </c>
      <c r="B22" s="35" t="s">
        <v>62</v>
      </c>
      <c r="C22" s="35" t="s">
        <v>63</v>
      </c>
      <c r="D22" s="35" t="s">
        <v>21</v>
      </c>
      <c r="E22" s="35" t="s">
        <v>64</v>
      </c>
      <c r="F22" s="36" t="s">
        <v>69</v>
      </c>
      <c r="G22" s="36" t="s">
        <v>69</v>
      </c>
      <c r="H22" s="36" t="s">
        <v>69</v>
      </c>
      <c r="I22" s="36" t="s">
        <v>69</v>
      </c>
      <c r="J22" s="36" t="s">
        <v>69</v>
      </c>
      <c r="K22" s="36" t="s">
        <v>69</v>
      </c>
      <c r="L22" s="36" t="s">
        <v>69</v>
      </c>
      <c r="M22" s="36" t="s">
        <v>69</v>
      </c>
      <c r="N22" s="36" t="s">
        <v>69</v>
      </c>
      <c r="O22" s="36" t="s">
        <v>69</v>
      </c>
      <c r="P22" s="36" t="s">
        <v>69</v>
      </c>
      <c r="Q22" s="36" t="s">
        <v>69</v>
      </c>
      <c r="R22" s="36" t="s">
        <v>69</v>
      </c>
      <c r="S22" s="36" t="s">
        <v>69</v>
      </c>
      <c r="T22" s="36" t="s">
        <v>69</v>
      </c>
    </row>
    <row r="23" spans="1:20" s="37" customFormat="1" ht="18" customHeight="1" x14ac:dyDescent="0.25">
      <c r="A23" s="34" t="str">
        <f>("95")</f>
        <v>95</v>
      </c>
      <c r="B23" s="35" t="s">
        <v>28</v>
      </c>
      <c r="C23" s="35" t="s">
        <v>29</v>
      </c>
      <c r="D23" s="35" t="s">
        <v>21</v>
      </c>
      <c r="E23" s="35" t="s">
        <v>44</v>
      </c>
      <c r="F23" s="36" t="s">
        <v>69</v>
      </c>
      <c r="G23" s="36" t="s">
        <v>69</v>
      </c>
      <c r="H23" s="36" t="s">
        <v>69</v>
      </c>
      <c r="I23" s="36" t="s">
        <v>69</v>
      </c>
      <c r="J23" s="36" t="s">
        <v>69</v>
      </c>
      <c r="K23" s="36" t="s">
        <v>69</v>
      </c>
      <c r="L23" s="36" t="s">
        <v>69</v>
      </c>
      <c r="M23" s="36" t="s">
        <v>69</v>
      </c>
      <c r="N23" s="36" t="s">
        <v>69</v>
      </c>
      <c r="O23" s="36" t="s">
        <v>69</v>
      </c>
      <c r="P23" s="36" t="s">
        <v>69</v>
      </c>
      <c r="Q23" s="36" t="s">
        <v>69</v>
      </c>
      <c r="R23" s="36" t="s">
        <v>69</v>
      </c>
      <c r="S23" s="36" t="s">
        <v>69</v>
      </c>
      <c r="T23" s="36" t="s">
        <v>69</v>
      </c>
    </row>
    <row r="24" spans="1:20" s="37" customFormat="1" ht="18" customHeight="1" x14ac:dyDescent="0.25">
      <c r="A24" s="34" t="str">
        <f>("109")</f>
        <v>109</v>
      </c>
      <c r="B24" s="35" t="s">
        <v>118</v>
      </c>
      <c r="C24" s="35" t="s">
        <v>272</v>
      </c>
      <c r="D24" s="35" t="s">
        <v>21</v>
      </c>
      <c r="E24" s="35" t="s">
        <v>177</v>
      </c>
      <c r="F24" s="36" t="s">
        <v>69</v>
      </c>
      <c r="G24" s="36" t="s">
        <v>69</v>
      </c>
      <c r="H24" s="36" t="s">
        <v>69</v>
      </c>
      <c r="I24" s="36" t="s">
        <v>69</v>
      </c>
      <c r="J24" s="36" t="s">
        <v>69</v>
      </c>
      <c r="K24" s="36" t="s">
        <v>69</v>
      </c>
      <c r="L24" s="36" t="s">
        <v>69</v>
      </c>
      <c r="M24" s="36" t="s">
        <v>69</v>
      </c>
      <c r="N24" s="36" t="s">
        <v>69</v>
      </c>
      <c r="O24" s="36" t="s">
        <v>69</v>
      </c>
      <c r="P24" s="36" t="s">
        <v>69</v>
      </c>
      <c r="Q24" s="36" t="s">
        <v>69</v>
      </c>
      <c r="R24" s="36" t="s">
        <v>69</v>
      </c>
      <c r="S24" s="36" t="s">
        <v>69</v>
      </c>
      <c r="T24" s="36" t="s">
        <v>69</v>
      </c>
    </row>
    <row r="25" spans="1:20" s="37" customFormat="1" ht="18" customHeight="1" x14ac:dyDescent="0.25">
      <c r="A25" s="34"/>
      <c r="B25" s="35"/>
      <c r="C25" s="35"/>
      <c r="D25" s="35"/>
      <c r="E25" s="35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</row>
    <row r="26" spans="1:20" s="37" customFormat="1" ht="18" customHeight="1" x14ac:dyDescent="0.25">
      <c r="A26" s="34" t="str">
        <f>("250")</f>
        <v>250</v>
      </c>
      <c r="B26" s="35" t="s">
        <v>75</v>
      </c>
      <c r="C26" s="35" t="s">
        <v>76</v>
      </c>
      <c r="D26" s="35" t="s">
        <v>77</v>
      </c>
      <c r="E26" s="35" t="s">
        <v>52</v>
      </c>
      <c r="F26" s="36">
        <v>0</v>
      </c>
      <c r="G26" s="36">
        <v>4</v>
      </c>
      <c r="H26" s="36">
        <v>6</v>
      </c>
      <c r="I26" s="36">
        <v>0</v>
      </c>
      <c r="J26" s="36">
        <v>1</v>
      </c>
      <c r="K26" s="36">
        <v>0</v>
      </c>
      <c r="L26" s="36">
        <v>1</v>
      </c>
      <c r="M26" s="36">
        <v>5</v>
      </c>
      <c r="N26" s="36">
        <v>13</v>
      </c>
      <c r="O26" s="36">
        <v>2</v>
      </c>
      <c r="P26" s="36">
        <v>5</v>
      </c>
      <c r="Q26" s="36">
        <v>0</v>
      </c>
      <c r="R26" s="36">
        <f>SUM(F26:Q26)</f>
        <v>37</v>
      </c>
      <c r="S26" s="36" t="s">
        <v>23</v>
      </c>
      <c r="T26" s="36">
        <v>20</v>
      </c>
    </row>
    <row r="27" spans="1:20" s="37" customFormat="1" ht="18" customHeight="1" x14ac:dyDescent="0.25">
      <c r="A27" s="34" t="str">
        <f>("27")</f>
        <v>27</v>
      </c>
      <c r="B27" s="35" t="s">
        <v>273</v>
      </c>
      <c r="C27" s="35" t="s">
        <v>81</v>
      </c>
      <c r="D27" s="35" t="s">
        <v>77</v>
      </c>
      <c r="E27" s="35" t="s">
        <v>274</v>
      </c>
      <c r="F27" s="36">
        <v>7</v>
      </c>
      <c r="G27" s="36">
        <v>5</v>
      </c>
      <c r="H27" s="36">
        <v>5</v>
      </c>
      <c r="I27" s="36">
        <v>3</v>
      </c>
      <c r="J27" s="36">
        <v>2</v>
      </c>
      <c r="K27" s="36">
        <v>1</v>
      </c>
      <c r="L27" s="36">
        <v>4</v>
      </c>
      <c r="M27" s="36">
        <v>3</v>
      </c>
      <c r="N27" s="36">
        <v>8</v>
      </c>
      <c r="O27" s="36">
        <v>1</v>
      </c>
      <c r="P27" s="36">
        <v>5</v>
      </c>
      <c r="Q27" s="36">
        <v>3</v>
      </c>
      <c r="R27" s="36">
        <f>SUM(F27:Q27)</f>
        <v>47</v>
      </c>
      <c r="S27" s="36" t="s">
        <v>80</v>
      </c>
      <c r="T27" s="36">
        <v>17</v>
      </c>
    </row>
    <row r="28" spans="1:20" s="37" customFormat="1" ht="18" customHeight="1" x14ac:dyDescent="0.25">
      <c r="A28" s="34">
        <v>187</v>
      </c>
      <c r="B28" s="35" t="s">
        <v>275</v>
      </c>
      <c r="C28" s="35" t="s">
        <v>276</v>
      </c>
      <c r="D28" s="35" t="s">
        <v>77</v>
      </c>
      <c r="E28" s="35" t="s">
        <v>52</v>
      </c>
      <c r="F28" s="36">
        <v>4</v>
      </c>
      <c r="G28" s="36">
        <v>10</v>
      </c>
      <c r="H28" s="36">
        <v>11</v>
      </c>
      <c r="I28" s="36">
        <v>8</v>
      </c>
      <c r="J28" s="36">
        <v>2</v>
      </c>
      <c r="K28" s="36">
        <v>9</v>
      </c>
      <c r="L28" s="36">
        <v>4</v>
      </c>
      <c r="M28" s="36">
        <v>7</v>
      </c>
      <c r="N28" s="36">
        <v>9</v>
      </c>
      <c r="O28" s="36">
        <v>6</v>
      </c>
      <c r="P28" s="36">
        <v>15</v>
      </c>
      <c r="Q28" s="36">
        <v>12</v>
      </c>
      <c r="R28" s="36">
        <f>SUM(F28:Q28)</f>
        <v>97</v>
      </c>
      <c r="S28" s="36" t="s">
        <v>31</v>
      </c>
      <c r="T28" s="36">
        <v>15</v>
      </c>
    </row>
    <row r="29" spans="1:20" s="37" customFormat="1" ht="18" customHeight="1" x14ac:dyDescent="0.25">
      <c r="A29" s="34"/>
      <c r="B29" s="35"/>
      <c r="C29" s="35"/>
      <c r="D29" s="35"/>
      <c r="E29" s="35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</row>
    <row r="30" spans="1:20" s="37" customFormat="1" ht="18" customHeight="1" x14ac:dyDescent="0.25">
      <c r="A30" s="34" t="str">
        <f>("103")</f>
        <v>103</v>
      </c>
      <c r="B30" s="35" t="s">
        <v>86</v>
      </c>
      <c r="C30" s="35" t="s">
        <v>56</v>
      </c>
      <c r="D30" s="35" t="s">
        <v>87</v>
      </c>
      <c r="E30" s="35" t="s">
        <v>88</v>
      </c>
      <c r="F30" s="36">
        <v>1</v>
      </c>
      <c r="G30" s="36">
        <v>1</v>
      </c>
      <c r="H30" s="36">
        <v>2</v>
      </c>
      <c r="I30" s="36">
        <v>0</v>
      </c>
      <c r="J30" s="36">
        <v>0</v>
      </c>
      <c r="K30" s="36">
        <v>0</v>
      </c>
      <c r="L30" s="36">
        <v>0</v>
      </c>
      <c r="M30" s="36">
        <v>1</v>
      </c>
      <c r="N30" s="36">
        <v>1</v>
      </c>
      <c r="O30" s="36">
        <v>0</v>
      </c>
      <c r="P30" s="36">
        <v>2</v>
      </c>
      <c r="Q30" s="36">
        <v>0</v>
      </c>
      <c r="R30" s="36">
        <f>SUM(F30:Q30)</f>
        <v>8</v>
      </c>
      <c r="S30" s="36" t="s">
        <v>23</v>
      </c>
      <c r="T30" s="36">
        <v>20</v>
      </c>
    </row>
    <row r="31" spans="1:20" s="37" customFormat="1" ht="18" customHeight="1" x14ac:dyDescent="0.25">
      <c r="A31" s="34" t="str">
        <f>("401")</f>
        <v>401</v>
      </c>
      <c r="B31" s="35" t="s">
        <v>62</v>
      </c>
      <c r="C31" s="35" t="s">
        <v>101</v>
      </c>
      <c r="D31" s="35" t="s">
        <v>87</v>
      </c>
      <c r="E31" s="35" t="s">
        <v>102</v>
      </c>
      <c r="F31" s="36">
        <v>0</v>
      </c>
      <c r="G31" s="36">
        <v>2</v>
      </c>
      <c r="H31" s="36">
        <v>0</v>
      </c>
      <c r="I31" s="36">
        <v>0</v>
      </c>
      <c r="J31" s="36">
        <v>5</v>
      </c>
      <c r="K31" s="36">
        <v>0</v>
      </c>
      <c r="L31" s="36">
        <v>0</v>
      </c>
      <c r="M31" s="36">
        <v>1</v>
      </c>
      <c r="N31" s="36">
        <v>5</v>
      </c>
      <c r="O31" s="36">
        <v>0</v>
      </c>
      <c r="P31" s="36">
        <v>0</v>
      </c>
      <c r="Q31" s="36">
        <v>5</v>
      </c>
      <c r="R31" s="36">
        <f>SUM(F31:Q31)</f>
        <v>18</v>
      </c>
      <c r="S31" s="36" t="s">
        <v>80</v>
      </c>
      <c r="T31" s="36">
        <v>17</v>
      </c>
    </row>
    <row r="32" spans="1:20" s="37" customFormat="1" ht="18" customHeight="1" x14ac:dyDescent="0.25">
      <c r="A32" s="34" t="str">
        <f>("61")</f>
        <v>61</v>
      </c>
      <c r="B32" s="35" t="s">
        <v>108</v>
      </c>
      <c r="C32" s="35" t="s">
        <v>109</v>
      </c>
      <c r="D32" s="35" t="s">
        <v>87</v>
      </c>
      <c r="E32" s="35" t="s">
        <v>110</v>
      </c>
      <c r="F32" s="36">
        <v>2</v>
      </c>
      <c r="G32" s="36">
        <v>4</v>
      </c>
      <c r="H32" s="36">
        <v>0</v>
      </c>
      <c r="I32" s="36">
        <v>0</v>
      </c>
      <c r="J32" s="36">
        <v>2</v>
      </c>
      <c r="K32" s="36">
        <v>3</v>
      </c>
      <c r="L32" s="36">
        <v>3</v>
      </c>
      <c r="M32" s="36">
        <v>3</v>
      </c>
      <c r="N32" s="36">
        <v>0</v>
      </c>
      <c r="O32" s="36">
        <v>0</v>
      </c>
      <c r="P32" s="36">
        <v>2</v>
      </c>
      <c r="Q32" s="36">
        <v>3</v>
      </c>
      <c r="R32" s="36">
        <f>SUM(F32:Q32)</f>
        <v>22</v>
      </c>
      <c r="S32" s="36" t="s">
        <v>31</v>
      </c>
      <c r="T32" s="36">
        <v>15</v>
      </c>
    </row>
    <row r="33" spans="1:20" s="37" customFormat="1" ht="18" customHeight="1" x14ac:dyDescent="0.25">
      <c r="A33" s="34" t="str">
        <f>("76")</f>
        <v>76</v>
      </c>
      <c r="B33" s="35" t="s">
        <v>198</v>
      </c>
      <c r="C33" s="35" t="s">
        <v>277</v>
      </c>
      <c r="D33" s="35" t="s">
        <v>87</v>
      </c>
      <c r="E33" s="35" t="s">
        <v>278</v>
      </c>
      <c r="F33" s="36">
        <v>9</v>
      </c>
      <c r="G33" s="36">
        <v>5</v>
      </c>
      <c r="H33" s="36">
        <v>1</v>
      </c>
      <c r="I33" s="36">
        <v>0</v>
      </c>
      <c r="J33" s="36">
        <v>6</v>
      </c>
      <c r="K33" s="36">
        <v>2</v>
      </c>
      <c r="L33" s="36">
        <v>5</v>
      </c>
      <c r="M33" s="36">
        <v>4</v>
      </c>
      <c r="N33" s="36">
        <v>3</v>
      </c>
      <c r="O33" s="36">
        <v>1</v>
      </c>
      <c r="P33" s="36">
        <v>3</v>
      </c>
      <c r="Q33" s="36">
        <v>10</v>
      </c>
      <c r="R33" s="36">
        <f>SUM(F33:Q33)</f>
        <v>49</v>
      </c>
      <c r="S33" s="36" t="s">
        <v>35</v>
      </c>
      <c r="T33" s="36">
        <v>13</v>
      </c>
    </row>
    <row r="34" spans="1:20" s="37" customFormat="1" ht="18" customHeight="1" x14ac:dyDescent="0.25">
      <c r="A34" s="34" t="str">
        <f>("82")</f>
        <v>82</v>
      </c>
      <c r="B34" s="35" t="s">
        <v>279</v>
      </c>
      <c r="C34" s="35" t="s">
        <v>280</v>
      </c>
      <c r="D34" s="35" t="s">
        <v>87</v>
      </c>
      <c r="E34" s="35" t="s">
        <v>281</v>
      </c>
      <c r="F34" s="36" t="s">
        <v>69</v>
      </c>
      <c r="G34" s="36" t="s">
        <v>69</v>
      </c>
      <c r="H34" s="36" t="s">
        <v>69</v>
      </c>
      <c r="I34" s="36" t="s">
        <v>69</v>
      </c>
      <c r="J34" s="36" t="s">
        <v>69</v>
      </c>
      <c r="K34" s="36" t="s">
        <v>69</v>
      </c>
      <c r="L34" s="36" t="s">
        <v>69</v>
      </c>
      <c r="M34" s="36" t="s">
        <v>69</v>
      </c>
      <c r="N34" s="36" t="s">
        <v>69</v>
      </c>
      <c r="O34" s="36" t="s">
        <v>69</v>
      </c>
      <c r="P34" s="36" t="s">
        <v>69</v>
      </c>
      <c r="Q34" s="36" t="s">
        <v>69</v>
      </c>
      <c r="R34" s="36" t="s">
        <v>69</v>
      </c>
      <c r="S34" s="36" t="s">
        <v>69</v>
      </c>
      <c r="T34" s="36" t="s">
        <v>69</v>
      </c>
    </row>
    <row r="35" spans="1:20" s="37" customFormat="1" ht="18" customHeight="1" x14ac:dyDescent="0.25">
      <c r="A35" s="34" t="str">
        <f>("244")</f>
        <v>244</v>
      </c>
      <c r="B35" s="35" t="s">
        <v>111</v>
      </c>
      <c r="C35" s="35" t="s">
        <v>112</v>
      </c>
      <c r="D35" s="35" t="s">
        <v>87</v>
      </c>
      <c r="E35" s="35" t="s">
        <v>113</v>
      </c>
      <c r="F35" s="36" t="s">
        <v>69</v>
      </c>
      <c r="G35" s="36" t="s">
        <v>69</v>
      </c>
      <c r="H35" s="36" t="s">
        <v>69</v>
      </c>
      <c r="I35" s="36" t="s">
        <v>69</v>
      </c>
      <c r="J35" s="36" t="s">
        <v>69</v>
      </c>
      <c r="K35" s="36" t="s">
        <v>69</v>
      </c>
      <c r="L35" s="36" t="s">
        <v>69</v>
      </c>
      <c r="M35" s="36" t="s">
        <v>69</v>
      </c>
      <c r="N35" s="36" t="s">
        <v>69</v>
      </c>
      <c r="O35" s="36" t="s">
        <v>69</v>
      </c>
      <c r="P35" s="36" t="s">
        <v>69</v>
      </c>
      <c r="Q35" s="36" t="s">
        <v>69</v>
      </c>
      <c r="R35" s="36" t="s">
        <v>69</v>
      </c>
      <c r="S35" s="36" t="s">
        <v>69</v>
      </c>
      <c r="T35" s="36" t="s">
        <v>69</v>
      </c>
    </row>
    <row r="36" spans="1:20" s="37" customFormat="1" ht="18" customHeight="1" x14ac:dyDescent="0.25">
      <c r="A36" s="34" t="str">
        <f>("313")</f>
        <v>313</v>
      </c>
      <c r="B36" s="35" t="s">
        <v>97</v>
      </c>
      <c r="C36" s="35" t="s">
        <v>98</v>
      </c>
      <c r="D36" s="35" t="s">
        <v>87</v>
      </c>
      <c r="E36" s="35" t="s">
        <v>99</v>
      </c>
      <c r="F36" s="36" t="s">
        <v>69</v>
      </c>
      <c r="G36" s="36" t="s">
        <v>69</v>
      </c>
      <c r="H36" s="36" t="s">
        <v>69</v>
      </c>
      <c r="I36" s="36" t="s">
        <v>69</v>
      </c>
      <c r="J36" s="36" t="s">
        <v>69</v>
      </c>
      <c r="K36" s="36" t="s">
        <v>69</v>
      </c>
      <c r="L36" s="36" t="s">
        <v>69</v>
      </c>
      <c r="M36" s="36" t="s">
        <v>69</v>
      </c>
      <c r="N36" s="36" t="s">
        <v>69</v>
      </c>
      <c r="O36" s="36" t="s">
        <v>69</v>
      </c>
      <c r="P36" s="36" t="s">
        <v>69</v>
      </c>
      <c r="Q36" s="36" t="s">
        <v>69</v>
      </c>
      <c r="R36" s="36" t="s">
        <v>69</v>
      </c>
      <c r="S36" s="36" t="s">
        <v>69</v>
      </c>
      <c r="T36" s="36" t="s">
        <v>69</v>
      </c>
    </row>
    <row r="37" spans="1:20" s="37" customFormat="1" ht="18" customHeight="1" x14ac:dyDescent="0.25">
      <c r="A37" s="34" t="str">
        <f>("464")</f>
        <v>464</v>
      </c>
      <c r="B37" s="35" t="s">
        <v>282</v>
      </c>
      <c r="C37" s="35" t="s">
        <v>283</v>
      </c>
      <c r="D37" s="35" t="s">
        <v>87</v>
      </c>
      <c r="E37" s="35" t="s">
        <v>68</v>
      </c>
      <c r="F37" s="36" t="s">
        <v>69</v>
      </c>
      <c r="G37" s="36" t="s">
        <v>69</v>
      </c>
      <c r="H37" s="36" t="s">
        <v>69</v>
      </c>
      <c r="I37" s="36" t="s">
        <v>69</v>
      </c>
      <c r="J37" s="36" t="s">
        <v>69</v>
      </c>
      <c r="K37" s="36" t="s">
        <v>69</v>
      </c>
      <c r="L37" s="36" t="s">
        <v>69</v>
      </c>
      <c r="M37" s="36" t="s">
        <v>69</v>
      </c>
      <c r="N37" s="36" t="s">
        <v>69</v>
      </c>
      <c r="O37" s="36" t="s">
        <v>69</v>
      </c>
      <c r="P37" s="36" t="s">
        <v>69</v>
      </c>
      <c r="Q37" s="36" t="s">
        <v>69</v>
      </c>
      <c r="R37" s="36" t="s">
        <v>69</v>
      </c>
      <c r="S37" s="36" t="s">
        <v>69</v>
      </c>
      <c r="T37" s="36" t="s">
        <v>69</v>
      </c>
    </row>
    <row r="38" spans="1:20" s="37" customFormat="1" ht="18" customHeight="1" x14ac:dyDescent="0.25">
      <c r="A38" s="34" t="str">
        <f>("472")</f>
        <v>472</v>
      </c>
      <c r="B38" s="35" t="s">
        <v>92</v>
      </c>
      <c r="C38" s="35" t="s">
        <v>284</v>
      </c>
      <c r="D38" s="35" t="s">
        <v>87</v>
      </c>
      <c r="E38" s="35" t="s">
        <v>285</v>
      </c>
      <c r="F38" s="36" t="s">
        <v>69</v>
      </c>
      <c r="G38" s="36" t="s">
        <v>69</v>
      </c>
      <c r="H38" s="36" t="s">
        <v>69</v>
      </c>
      <c r="I38" s="36" t="s">
        <v>69</v>
      </c>
      <c r="J38" s="36" t="s">
        <v>69</v>
      </c>
      <c r="K38" s="36" t="s">
        <v>69</v>
      </c>
      <c r="L38" s="36" t="s">
        <v>69</v>
      </c>
      <c r="M38" s="36" t="s">
        <v>69</v>
      </c>
      <c r="N38" s="36" t="s">
        <v>69</v>
      </c>
      <c r="O38" s="36" t="s">
        <v>69</v>
      </c>
      <c r="P38" s="36" t="s">
        <v>69</v>
      </c>
      <c r="Q38" s="36" t="s">
        <v>69</v>
      </c>
      <c r="R38" s="36" t="s">
        <v>69</v>
      </c>
      <c r="S38" s="36" t="s">
        <v>69</v>
      </c>
      <c r="T38" s="36" t="s">
        <v>69</v>
      </c>
    </row>
    <row r="39" spans="1:20" s="37" customFormat="1" ht="18" customHeight="1" x14ac:dyDescent="0.25">
      <c r="A39" s="34"/>
      <c r="B39" s="35"/>
      <c r="C39" s="35"/>
      <c r="D39" s="35"/>
      <c r="E39" s="35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</row>
    <row r="40" spans="1:20" s="37" customFormat="1" ht="18" customHeight="1" x14ac:dyDescent="0.25">
      <c r="A40" s="34" t="str">
        <f>("500")</f>
        <v>500</v>
      </c>
      <c r="B40" s="35" t="s">
        <v>129</v>
      </c>
      <c r="C40" s="35" t="s">
        <v>79</v>
      </c>
      <c r="D40" s="35" t="s">
        <v>120</v>
      </c>
      <c r="E40" s="35" t="s">
        <v>286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1</v>
      </c>
      <c r="M40" s="36">
        <v>1</v>
      </c>
      <c r="N40" s="36">
        <v>0</v>
      </c>
      <c r="O40" s="36">
        <v>0</v>
      </c>
      <c r="P40" s="36">
        <v>1</v>
      </c>
      <c r="Q40" s="36">
        <v>0</v>
      </c>
      <c r="R40" s="36">
        <f>SUM(F40:Q40)</f>
        <v>3</v>
      </c>
      <c r="S40" s="36" t="s">
        <v>23</v>
      </c>
      <c r="T40" s="36">
        <v>20</v>
      </c>
    </row>
    <row r="41" spans="1:20" s="37" customFormat="1" ht="18" customHeight="1" x14ac:dyDescent="0.25">
      <c r="A41" s="34" t="str">
        <f>("24")</f>
        <v>24</v>
      </c>
      <c r="B41" s="35" t="s">
        <v>133</v>
      </c>
      <c r="C41" s="35" t="s">
        <v>134</v>
      </c>
      <c r="D41" s="35" t="s">
        <v>120</v>
      </c>
      <c r="E41" s="35" t="s">
        <v>121</v>
      </c>
      <c r="F41" s="36">
        <v>0</v>
      </c>
      <c r="G41" s="36">
        <v>0</v>
      </c>
      <c r="H41" s="36">
        <v>1</v>
      </c>
      <c r="I41" s="36">
        <v>0</v>
      </c>
      <c r="J41" s="36">
        <v>0</v>
      </c>
      <c r="K41" s="36">
        <v>0</v>
      </c>
      <c r="L41" s="36">
        <v>0</v>
      </c>
      <c r="M41" s="36">
        <v>5</v>
      </c>
      <c r="N41" s="36">
        <v>3</v>
      </c>
      <c r="O41" s="36">
        <v>0</v>
      </c>
      <c r="P41" s="36">
        <v>6</v>
      </c>
      <c r="Q41" s="36">
        <v>0</v>
      </c>
      <c r="R41" s="36">
        <f>SUM(F41:Q41)</f>
        <v>15</v>
      </c>
      <c r="S41" s="36" t="s">
        <v>80</v>
      </c>
      <c r="T41" s="36">
        <v>17</v>
      </c>
    </row>
    <row r="42" spans="1:20" s="37" customFormat="1" ht="18" customHeight="1" x14ac:dyDescent="0.25">
      <c r="A42" s="34" t="str">
        <f>("345")</f>
        <v>345</v>
      </c>
      <c r="B42" s="35" t="s">
        <v>50</v>
      </c>
      <c r="C42" s="35" t="s">
        <v>131</v>
      </c>
      <c r="D42" s="35" t="s">
        <v>120</v>
      </c>
      <c r="E42" s="35" t="s">
        <v>132</v>
      </c>
      <c r="F42" s="36">
        <v>3</v>
      </c>
      <c r="G42" s="36">
        <v>4</v>
      </c>
      <c r="H42" s="36">
        <v>1</v>
      </c>
      <c r="I42" s="36">
        <v>0</v>
      </c>
      <c r="J42" s="36">
        <v>0</v>
      </c>
      <c r="K42" s="36">
        <v>2</v>
      </c>
      <c r="L42" s="36">
        <v>8</v>
      </c>
      <c r="M42" s="36">
        <v>3</v>
      </c>
      <c r="N42" s="36">
        <v>1</v>
      </c>
      <c r="O42" s="36">
        <v>0</v>
      </c>
      <c r="P42" s="36">
        <v>5</v>
      </c>
      <c r="Q42" s="36">
        <v>0</v>
      </c>
      <c r="R42" s="36">
        <f>SUM(F42:Q42)</f>
        <v>27</v>
      </c>
      <c r="S42" s="36" t="s">
        <v>31</v>
      </c>
      <c r="T42" s="36">
        <v>15</v>
      </c>
    </row>
    <row r="43" spans="1:20" s="37" customFormat="1" ht="18" customHeight="1" x14ac:dyDescent="0.25">
      <c r="A43" s="34" t="str">
        <f>("242")</f>
        <v>242</v>
      </c>
      <c r="B43" s="35" t="s">
        <v>271</v>
      </c>
      <c r="C43" s="35" t="s">
        <v>287</v>
      </c>
      <c r="D43" s="35" t="s">
        <v>120</v>
      </c>
      <c r="E43" s="35" t="s">
        <v>288</v>
      </c>
      <c r="F43" s="36" t="s">
        <v>69</v>
      </c>
      <c r="G43" s="36" t="s">
        <v>69</v>
      </c>
      <c r="H43" s="36" t="s">
        <v>69</v>
      </c>
      <c r="I43" s="36" t="s">
        <v>69</v>
      </c>
      <c r="J43" s="36" t="s">
        <v>69</v>
      </c>
      <c r="K43" s="36" t="s">
        <v>69</v>
      </c>
      <c r="L43" s="36" t="s">
        <v>69</v>
      </c>
      <c r="M43" s="36" t="s">
        <v>69</v>
      </c>
      <c r="N43" s="36" t="s">
        <v>69</v>
      </c>
      <c r="O43" s="36" t="s">
        <v>69</v>
      </c>
      <c r="P43" s="36" t="s">
        <v>69</v>
      </c>
      <c r="Q43" s="36" t="s">
        <v>69</v>
      </c>
      <c r="R43" s="36" t="s">
        <v>69</v>
      </c>
      <c r="S43" s="36" t="s">
        <v>69</v>
      </c>
      <c r="T43" s="36" t="s">
        <v>69</v>
      </c>
    </row>
    <row r="44" spans="1:20" s="37" customFormat="1" ht="18" customHeight="1" x14ac:dyDescent="0.25">
      <c r="A44" s="34" t="str">
        <f>("303")</f>
        <v>303</v>
      </c>
      <c r="B44" s="35" t="s">
        <v>122</v>
      </c>
      <c r="C44" s="35" t="s">
        <v>123</v>
      </c>
      <c r="D44" s="35" t="s">
        <v>120</v>
      </c>
      <c r="E44" s="35" t="s">
        <v>124</v>
      </c>
      <c r="F44" s="36" t="s">
        <v>69</v>
      </c>
      <c r="G44" s="36" t="s">
        <v>69</v>
      </c>
      <c r="H44" s="36" t="s">
        <v>69</v>
      </c>
      <c r="I44" s="36" t="s">
        <v>69</v>
      </c>
      <c r="J44" s="36" t="s">
        <v>69</v>
      </c>
      <c r="K44" s="36" t="s">
        <v>69</v>
      </c>
      <c r="L44" s="36" t="s">
        <v>69</v>
      </c>
      <c r="M44" s="36" t="s">
        <v>69</v>
      </c>
      <c r="N44" s="36" t="s">
        <v>69</v>
      </c>
      <c r="O44" s="36" t="s">
        <v>69</v>
      </c>
      <c r="P44" s="36" t="s">
        <v>69</v>
      </c>
      <c r="Q44" s="36" t="s">
        <v>69</v>
      </c>
      <c r="R44" s="36" t="s">
        <v>69</v>
      </c>
      <c r="S44" s="36" t="s">
        <v>69</v>
      </c>
      <c r="T44" s="36" t="s">
        <v>69</v>
      </c>
    </row>
    <row r="45" spans="1:20" s="37" customFormat="1" ht="18" customHeight="1" x14ac:dyDescent="0.25">
      <c r="A45" s="34"/>
      <c r="B45" s="35"/>
      <c r="C45" s="35"/>
      <c r="D45" s="35"/>
      <c r="E45" s="35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</row>
    <row r="46" spans="1:20" s="37" customFormat="1" ht="18" customHeight="1" x14ac:dyDescent="0.25">
      <c r="A46" s="34" t="str">
        <f>("45")</f>
        <v>45</v>
      </c>
      <c r="B46" s="35" t="s">
        <v>271</v>
      </c>
      <c r="C46" s="35" t="s">
        <v>289</v>
      </c>
      <c r="D46" s="35" t="s">
        <v>139</v>
      </c>
      <c r="E46" s="35" t="s">
        <v>153</v>
      </c>
      <c r="F46" s="36">
        <v>0</v>
      </c>
      <c r="G46" s="36">
        <v>2</v>
      </c>
      <c r="H46" s="36">
        <v>0</v>
      </c>
      <c r="I46" s="36">
        <v>1</v>
      </c>
      <c r="J46" s="36">
        <v>3</v>
      </c>
      <c r="K46" s="36">
        <v>1</v>
      </c>
      <c r="L46" s="36">
        <v>3</v>
      </c>
      <c r="M46" s="36">
        <v>5</v>
      </c>
      <c r="N46" s="36">
        <v>6</v>
      </c>
      <c r="O46" s="36">
        <v>0</v>
      </c>
      <c r="P46" s="36">
        <v>0</v>
      </c>
      <c r="Q46" s="36">
        <v>1</v>
      </c>
      <c r="R46" s="36">
        <f t="shared" ref="R46:R54" si="1">SUM(F46:Q46)</f>
        <v>22</v>
      </c>
      <c r="S46" s="36" t="s">
        <v>23</v>
      </c>
      <c r="T46" s="36">
        <v>20</v>
      </c>
    </row>
    <row r="47" spans="1:20" s="37" customFormat="1" ht="18" customHeight="1" x14ac:dyDescent="0.25">
      <c r="A47" s="34" t="str">
        <f>("138")</f>
        <v>138</v>
      </c>
      <c r="B47" s="35" t="s">
        <v>137</v>
      </c>
      <c r="C47" s="35" t="s">
        <v>138</v>
      </c>
      <c r="D47" s="35" t="s">
        <v>139</v>
      </c>
      <c r="E47" s="35" t="s">
        <v>290</v>
      </c>
      <c r="F47" s="36">
        <v>0</v>
      </c>
      <c r="G47" s="36">
        <v>2</v>
      </c>
      <c r="H47" s="36">
        <v>3</v>
      </c>
      <c r="I47" s="36">
        <v>1</v>
      </c>
      <c r="J47" s="36">
        <v>1</v>
      </c>
      <c r="K47" s="36">
        <v>6</v>
      </c>
      <c r="L47" s="36">
        <v>0</v>
      </c>
      <c r="M47" s="36">
        <v>3</v>
      </c>
      <c r="N47" s="36">
        <v>6</v>
      </c>
      <c r="O47" s="36">
        <v>1</v>
      </c>
      <c r="P47" s="36">
        <v>0</v>
      </c>
      <c r="Q47" s="36">
        <v>0</v>
      </c>
      <c r="R47" s="36">
        <f t="shared" si="1"/>
        <v>23</v>
      </c>
      <c r="S47" s="36" t="s">
        <v>80</v>
      </c>
      <c r="T47" s="36">
        <v>17</v>
      </c>
    </row>
    <row r="48" spans="1:20" s="37" customFormat="1" ht="18" customHeight="1" x14ac:dyDescent="0.25">
      <c r="A48" s="34" t="str">
        <f>("7")</f>
        <v>7</v>
      </c>
      <c r="B48" s="35" t="s">
        <v>141</v>
      </c>
      <c r="C48" s="35" t="s">
        <v>40</v>
      </c>
      <c r="D48" s="35" t="s">
        <v>139</v>
      </c>
      <c r="E48" s="35" t="s">
        <v>27</v>
      </c>
      <c r="F48" s="36">
        <v>0</v>
      </c>
      <c r="G48" s="36">
        <v>1</v>
      </c>
      <c r="H48" s="36">
        <v>2</v>
      </c>
      <c r="I48" s="36">
        <v>2</v>
      </c>
      <c r="J48" s="36">
        <v>5</v>
      </c>
      <c r="K48" s="36">
        <v>3</v>
      </c>
      <c r="L48" s="36">
        <v>0</v>
      </c>
      <c r="M48" s="36">
        <v>7</v>
      </c>
      <c r="N48" s="36">
        <v>13</v>
      </c>
      <c r="O48" s="36">
        <v>0</v>
      </c>
      <c r="P48" s="36">
        <v>2</v>
      </c>
      <c r="Q48" s="36">
        <v>0</v>
      </c>
      <c r="R48" s="36">
        <f t="shared" si="1"/>
        <v>35</v>
      </c>
      <c r="S48" s="36" t="s">
        <v>31</v>
      </c>
      <c r="T48" s="36">
        <v>15</v>
      </c>
    </row>
    <row r="49" spans="1:20" s="37" customFormat="1" ht="18" customHeight="1" x14ac:dyDescent="0.25">
      <c r="A49" s="34" t="str">
        <f>("47")</f>
        <v>47</v>
      </c>
      <c r="B49" s="35" t="s">
        <v>145</v>
      </c>
      <c r="C49" s="35" t="s">
        <v>146</v>
      </c>
      <c r="D49" s="35" t="s">
        <v>139</v>
      </c>
      <c r="E49" s="35" t="s">
        <v>147</v>
      </c>
      <c r="F49" s="36">
        <v>5</v>
      </c>
      <c r="G49" s="36">
        <v>5</v>
      </c>
      <c r="H49" s="36">
        <v>2</v>
      </c>
      <c r="I49" s="36">
        <v>8</v>
      </c>
      <c r="J49" s="36">
        <v>4</v>
      </c>
      <c r="K49" s="36">
        <v>5</v>
      </c>
      <c r="L49" s="36">
        <v>2</v>
      </c>
      <c r="M49" s="36">
        <v>8</v>
      </c>
      <c r="N49" s="36">
        <v>9</v>
      </c>
      <c r="O49" s="36">
        <v>0</v>
      </c>
      <c r="P49" s="36">
        <v>0</v>
      </c>
      <c r="Q49" s="36">
        <v>0</v>
      </c>
      <c r="R49" s="36">
        <f t="shared" si="1"/>
        <v>48</v>
      </c>
      <c r="S49" s="36" t="s">
        <v>35</v>
      </c>
      <c r="T49" s="36">
        <v>13</v>
      </c>
    </row>
    <row r="50" spans="1:20" s="37" customFormat="1" ht="18" customHeight="1" x14ac:dyDescent="0.25">
      <c r="A50" s="34" t="str">
        <f>("395")</f>
        <v>395</v>
      </c>
      <c r="B50" s="35" t="s">
        <v>148</v>
      </c>
      <c r="C50" s="35" t="s">
        <v>149</v>
      </c>
      <c r="D50" s="35" t="s">
        <v>139</v>
      </c>
      <c r="E50" s="35" t="s">
        <v>150</v>
      </c>
      <c r="F50" s="36">
        <v>0</v>
      </c>
      <c r="G50" s="36">
        <v>5</v>
      </c>
      <c r="H50" s="36">
        <v>3</v>
      </c>
      <c r="I50" s="36">
        <v>3</v>
      </c>
      <c r="J50" s="36">
        <v>3</v>
      </c>
      <c r="K50" s="36">
        <v>8</v>
      </c>
      <c r="L50" s="36">
        <v>5</v>
      </c>
      <c r="M50" s="36">
        <v>8</v>
      </c>
      <c r="N50" s="36">
        <v>9</v>
      </c>
      <c r="O50" s="36">
        <v>4</v>
      </c>
      <c r="P50" s="36">
        <v>2</v>
      </c>
      <c r="Q50" s="36">
        <v>5</v>
      </c>
      <c r="R50" s="36">
        <f t="shared" si="1"/>
        <v>55</v>
      </c>
      <c r="S50" s="36" t="s">
        <v>38</v>
      </c>
      <c r="T50" s="36">
        <v>11</v>
      </c>
    </row>
    <row r="51" spans="1:20" s="37" customFormat="1" ht="18" customHeight="1" x14ac:dyDescent="0.25">
      <c r="A51" s="34" t="str">
        <f>("213")</f>
        <v>213</v>
      </c>
      <c r="B51" s="35" t="s">
        <v>144</v>
      </c>
      <c r="C51" s="35" t="s">
        <v>63</v>
      </c>
      <c r="D51" s="35" t="s">
        <v>139</v>
      </c>
      <c r="E51" s="35" t="s">
        <v>291</v>
      </c>
      <c r="F51" s="36">
        <v>3</v>
      </c>
      <c r="G51" s="36">
        <v>5</v>
      </c>
      <c r="H51" s="36">
        <v>2</v>
      </c>
      <c r="I51" s="36">
        <v>8</v>
      </c>
      <c r="J51" s="36">
        <v>0</v>
      </c>
      <c r="K51" s="36">
        <v>4</v>
      </c>
      <c r="L51" s="36">
        <v>5</v>
      </c>
      <c r="M51" s="36">
        <v>6</v>
      </c>
      <c r="N51" s="36">
        <v>10</v>
      </c>
      <c r="O51" s="36">
        <v>7</v>
      </c>
      <c r="P51" s="36">
        <v>3</v>
      </c>
      <c r="Q51" s="36">
        <v>5</v>
      </c>
      <c r="R51" s="36">
        <f t="shared" si="1"/>
        <v>58</v>
      </c>
      <c r="S51" s="36" t="s">
        <v>42</v>
      </c>
      <c r="T51" s="36">
        <v>10</v>
      </c>
    </row>
    <row r="52" spans="1:20" s="37" customFormat="1" ht="18" customHeight="1" x14ac:dyDescent="0.25">
      <c r="A52" s="34" t="str">
        <f>("396")</f>
        <v>396</v>
      </c>
      <c r="B52" s="35" t="s">
        <v>151</v>
      </c>
      <c r="C52" s="35" t="s">
        <v>152</v>
      </c>
      <c r="D52" s="35" t="s">
        <v>139</v>
      </c>
      <c r="E52" s="35" t="s">
        <v>174</v>
      </c>
      <c r="F52" s="36">
        <v>8</v>
      </c>
      <c r="G52" s="36">
        <v>11</v>
      </c>
      <c r="H52" s="36">
        <v>8</v>
      </c>
      <c r="I52" s="36">
        <v>9</v>
      </c>
      <c r="J52" s="36">
        <v>5</v>
      </c>
      <c r="K52" s="36">
        <v>9</v>
      </c>
      <c r="L52" s="36">
        <v>2</v>
      </c>
      <c r="M52" s="36">
        <v>9</v>
      </c>
      <c r="N52" s="36">
        <v>11</v>
      </c>
      <c r="O52" s="36">
        <v>5</v>
      </c>
      <c r="P52" s="36">
        <v>6</v>
      </c>
      <c r="Q52" s="36">
        <v>10</v>
      </c>
      <c r="R52" s="36">
        <f t="shared" si="1"/>
        <v>93</v>
      </c>
      <c r="S52" s="36" t="s">
        <v>45</v>
      </c>
      <c r="T52" s="36">
        <v>9</v>
      </c>
    </row>
    <row r="53" spans="1:20" s="37" customFormat="1" ht="18" customHeight="1" x14ac:dyDescent="0.25">
      <c r="A53" s="34" t="str">
        <f>("434")</f>
        <v>434</v>
      </c>
      <c r="B53" s="35" t="s">
        <v>292</v>
      </c>
      <c r="C53" s="35" t="s">
        <v>293</v>
      </c>
      <c r="D53" s="35" t="s">
        <v>139</v>
      </c>
      <c r="E53" s="35" t="s">
        <v>99</v>
      </c>
      <c r="F53" s="36">
        <v>3</v>
      </c>
      <c r="G53" s="36">
        <v>3</v>
      </c>
      <c r="H53" s="36">
        <v>11</v>
      </c>
      <c r="I53" s="36">
        <v>13</v>
      </c>
      <c r="J53" s="36">
        <v>9</v>
      </c>
      <c r="K53" s="36">
        <v>9</v>
      </c>
      <c r="L53" s="36">
        <v>2</v>
      </c>
      <c r="M53" s="36">
        <v>11</v>
      </c>
      <c r="N53" s="36">
        <v>8</v>
      </c>
      <c r="O53" s="36">
        <v>12</v>
      </c>
      <c r="P53" s="36">
        <v>6</v>
      </c>
      <c r="Q53" s="36">
        <v>11</v>
      </c>
      <c r="R53" s="36">
        <f t="shared" si="1"/>
        <v>98</v>
      </c>
      <c r="S53" s="36" t="s">
        <v>49</v>
      </c>
      <c r="T53" s="36">
        <v>8</v>
      </c>
    </row>
    <row r="54" spans="1:20" s="37" customFormat="1" ht="18" customHeight="1" x14ac:dyDescent="0.25">
      <c r="A54" s="34" t="str">
        <f>("153")</f>
        <v>153</v>
      </c>
      <c r="B54" s="35" t="s">
        <v>247</v>
      </c>
      <c r="C54" s="35" t="s">
        <v>294</v>
      </c>
      <c r="D54" s="35" t="s">
        <v>139</v>
      </c>
      <c r="E54" s="35" t="s">
        <v>37</v>
      </c>
      <c r="F54" s="36">
        <v>3</v>
      </c>
      <c r="G54" s="36">
        <v>13</v>
      </c>
      <c r="H54" s="36">
        <v>9</v>
      </c>
      <c r="I54" s="36">
        <v>11</v>
      </c>
      <c r="J54" s="36">
        <v>9</v>
      </c>
      <c r="K54" s="36">
        <v>7</v>
      </c>
      <c r="L54" s="36">
        <v>15</v>
      </c>
      <c r="M54" s="36">
        <v>11</v>
      </c>
      <c r="N54" s="36">
        <v>15</v>
      </c>
      <c r="O54" s="36">
        <v>12</v>
      </c>
      <c r="P54" s="36">
        <v>3</v>
      </c>
      <c r="Q54" s="36">
        <v>8</v>
      </c>
      <c r="R54" s="36">
        <f t="shared" si="1"/>
        <v>116</v>
      </c>
      <c r="S54" s="36" t="s">
        <v>53</v>
      </c>
      <c r="T54" s="36">
        <v>7</v>
      </c>
    </row>
    <row r="55" spans="1:20" s="37" customFormat="1" ht="18" customHeight="1" x14ac:dyDescent="0.25">
      <c r="A55" s="34" t="str">
        <f>("523")</f>
        <v>523</v>
      </c>
      <c r="B55" s="35" t="s">
        <v>66</v>
      </c>
      <c r="C55" s="35" t="s">
        <v>143</v>
      </c>
      <c r="D55" s="35" t="s">
        <v>139</v>
      </c>
      <c r="E55" s="35" t="s">
        <v>52</v>
      </c>
      <c r="F55" s="36" t="s">
        <v>69</v>
      </c>
      <c r="G55" s="36" t="s">
        <v>69</v>
      </c>
      <c r="H55" s="36" t="s">
        <v>69</v>
      </c>
      <c r="I55" s="36" t="s">
        <v>69</v>
      </c>
      <c r="J55" s="36" t="s">
        <v>69</v>
      </c>
      <c r="K55" s="36" t="s">
        <v>69</v>
      </c>
      <c r="L55" s="36" t="s">
        <v>69</v>
      </c>
      <c r="M55" s="36" t="s">
        <v>69</v>
      </c>
      <c r="N55" s="36" t="s">
        <v>69</v>
      </c>
      <c r="O55" s="36" t="s">
        <v>69</v>
      </c>
      <c r="P55" s="36" t="s">
        <v>69</v>
      </c>
      <c r="Q55" s="36" t="s">
        <v>69</v>
      </c>
      <c r="R55" s="36" t="s">
        <v>69</v>
      </c>
      <c r="S55" s="36" t="s">
        <v>69</v>
      </c>
      <c r="T55" s="36" t="s">
        <v>69</v>
      </c>
    </row>
    <row r="56" spans="1:20" s="37" customFormat="1" ht="18" customHeight="1" x14ac:dyDescent="0.25">
      <c r="A56" s="34"/>
      <c r="B56" s="35"/>
      <c r="C56" s="35"/>
      <c r="D56" s="35"/>
      <c r="E56" s="35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</row>
    <row r="57" spans="1:20" s="37" customFormat="1" ht="18" customHeight="1" x14ac:dyDescent="0.25">
      <c r="A57" s="34" t="str">
        <f>("57")</f>
        <v>57</v>
      </c>
      <c r="B57" s="35" t="s">
        <v>161</v>
      </c>
      <c r="C57" s="35" t="s">
        <v>162</v>
      </c>
      <c r="D57" s="35" t="s">
        <v>159</v>
      </c>
      <c r="E57" s="35" t="s">
        <v>163</v>
      </c>
      <c r="F57" s="36">
        <v>0</v>
      </c>
      <c r="G57" s="36">
        <v>0</v>
      </c>
      <c r="H57" s="36">
        <v>0</v>
      </c>
      <c r="I57" s="36">
        <v>1</v>
      </c>
      <c r="J57" s="36">
        <v>0</v>
      </c>
      <c r="K57" s="36">
        <v>3</v>
      </c>
      <c r="L57" s="36">
        <v>1</v>
      </c>
      <c r="M57" s="36">
        <v>3</v>
      </c>
      <c r="N57" s="36">
        <v>7</v>
      </c>
      <c r="O57" s="36">
        <v>0</v>
      </c>
      <c r="P57" s="36">
        <v>0</v>
      </c>
      <c r="Q57" s="36">
        <v>1</v>
      </c>
      <c r="R57" s="36">
        <f>SUM(F57:Q57)</f>
        <v>16</v>
      </c>
      <c r="S57" s="36" t="s">
        <v>23</v>
      </c>
      <c r="T57" s="36">
        <v>20</v>
      </c>
    </row>
    <row r="58" spans="1:20" s="37" customFormat="1" ht="18" customHeight="1" x14ac:dyDescent="0.25">
      <c r="A58" s="34" t="str">
        <f>("160")</f>
        <v>160</v>
      </c>
      <c r="B58" s="35" t="s">
        <v>295</v>
      </c>
      <c r="C58" s="35" t="s">
        <v>296</v>
      </c>
      <c r="D58" s="35" t="s">
        <v>159</v>
      </c>
      <c r="E58" s="35" t="s">
        <v>297</v>
      </c>
      <c r="F58" s="36" t="s">
        <v>69</v>
      </c>
      <c r="G58" s="36" t="s">
        <v>69</v>
      </c>
      <c r="H58" s="36" t="s">
        <v>69</v>
      </c>
      <c r="I58" s="36" t="s">
        <v>69</v>
      </c>
      <c r="J58" s="36" t="s">
        <v>69</v>
      </c>
      <c r="K58" s="36" t="s">
        <v>69</v>
      </c>
      <c r="L58" s="36" t="s">
        <v>69</v>
      </c>
      <c r="M58" s="36" t="s">
        <v>69</v>
      </c>
      <c r="N58" s="36" t="s">
        <v>69</v>
      </c>
      <c r="O58" s="36" t="s">
        <v>69</v>
      </c>
      <c r="P58" s="36" t="s">
        <v>69</v>
      </c>
      <c r="Q58" s="36" t="s">
        <v>69</v>
      </c>
      <c r="R58" s="36" t="s">
        <v>69</v>
      </c>
      <c r="S58" s="36" t="s">
        <v>69</v>
      </c>
      <c r="T58" s="36" t="s">
        <v>69</v>
      </c>
    </row>
    <row r="59" spans="1:20" s="37" customFormat="1" ht="18" customHeight="1" x14ac:dyDescent="0.25">
      <c r="A59" s="34" t="str">
        <f>("220")</f>
        <v>220</v>
      </c>
      <c r="B59" s="35" t="s">
        <v>28</v>
      </c>
      <c r="C59" s="35" t="s">
        <v>54</v>
      </c>
      <c r="D59" s="35" t="s">
        <v>159</v>
      </c>
      <c r="E59" s="35" t="s">
        <v>298</v>
      </c>
      <c r="F59" s="36" t="s">
        <v>69</v>
      </c>
      <c r="G59" s="36" t="s">
        <v>69</v>
      </c>
      <c r="H59" s="36" t="s">
        <v>69</v>
      </c>
      <c r="I59" s="36" t="s">
        <v>69</v>
      </c>
      <c r="J59" s="36" t="s">
        <v>69</v>
      </c>
      <c r="K59" s="36" t="s">
        <v>69</v>
      </c>
      <c r="L59" s="36" t="s">
        <v>69</v>
      </c>
      <c r="M59" s="36" t="s">
        <v>69</v>
      </c>
      <c r="N59" s="36" t="s">
        <v>69</v>
      </c>
      <c r="O59" s="36" t="s">
        <v>69</v>
      </c>
      <c r="P59" s="36" t="s">
        <v>69</v>
      </c>
      <c r="Q59" s="36" t="s">
        <v>69</v>
      </c>
      <c r="R59" s="36" t="s">
        <v>69</v>
      </c>
      <c r="S59" s="36" t="s">
        <v>69</v>
      </c>
      <c r="T59" s="36" t="s">
        <v>69</v>
      </c>
    </row>
    <row r="60" spans="1:20" s="37" customFormat="1" ht="18" customHeight="1" x14ac:dyDescent="0.25">
      <c r="A60" s="34"/>
      <c r="B60" s="35"/>
      <c r="C60" s="35"/>
      <c r="D60" s="35"/>
      <c r="E60" s="35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</row>
    <row r="61" spans="1:20" s="37" customFormat="1" ht="18" customHeight="1" x14ac:dyDescent="0.25">
      <c r="A61" s="34" t="str">
        <f>("441")</f>
        <v>441</v>
      </c>
      <c r="B61" s="35" t="s">
        <v>108</v>
      </c>
      <c r="C61" s="35" t="s">
        <v>167</v>
      </c>
      <c r="D61" s="35" t="s">
        <v>166</v>
      </c>
      <c r="E61" s="35" t="s">
        <v>168</v>
      </c>
      <c r="F61" s="36">
        <v>0</v>
      </c>
      <c r="G61" s="36">
        <v>0</v>
      </c>
      <c r="H61" s="36">
        <v>1</v>
      </c>
      <c r="I61" s="36">
        <v>0</v>
      </c>
      <c r="J61" s="36">
        <v>0</v>
      </c>
      <c r="K61" s="36">
        <v>2</v>
      </c>
      <c r="L61" s="36">
        <v>0</v>
      </c>
      <c r="M61" s="36">
        <v>0</v>
      </c>
      <c r="N61" s="36">
        <v>1</v>
      </c>
      <c r="O61" s="36">
        <v>0</v>
      </c>
      <c r="P61" s="36">
        <v>0</v>
      </c>
      <c r="Q61" s="36">
        <v>1</v>
      </c>
      <c r="R61" s="36">
        <f>SUM(F61:Q61)</f>
        <v>5</v>
      </c>
      <c r="S61" s="36" t="s">
        <v>23</v>
      </c>
      <c r="T61" s="36">
        <v>20</v>
      </c>
    </row>
    <row r="62" spans="1:20" s="37" customFormat="1" ht="18" customHeight="1" x14ac:dyDescent="0.25">
      <c r="A62" s="34" t="str">
        <f>("157")</f>
        <v>157</v>
      </c>
      <c r="B62" s="35" t="s">
        <v>151</v>
      </c>
      <c r="C62" s="35" t="s">
        <v>165</v>
      </c>
      <c r="D62" s="35" t="s">
        <v>166</v>
      </c>
      <c r="E62" s="35" t="s">
        <v>163</v>
      </c>
      <c r="F62" s="36">
        <v>0</v>
      </c>
      <c r="G62" s="36">
        <v>0</v>
      </c>
      <c r="H62" s="36">
        <v>0</v>
      </c>
      <c r="I62" s="36">
        <v>0</v>
      </c>
      <c r="J62" s="36">
        <v>2</v>
      </c>
      <c r="K62" s="36">
        <v>0</v>
      </c>
      <c r="L62" s="36">
        <v>4</v>
      </c>
      <c r="M62" s="36">
        <v>5</v>
      </c>
      <c r="N62" s="36">
        <v>0</v>
      </c>
      <c r="O62" s="36">
        <v>0</v>
      </c>
      <c r="P62" s="36">
        <v>2</v>
      </c>
      <c r="Q62" s="36">
        <v>0</v>
      </c>
      <c r="R62" s="36">
        <f>SUM(F62:Q62)</f>
        <v>13</v>
      </c>
      <c r="S62" s="36" t="s">
        <v>80</v>
      </c>
      <c r="T62" s="36">
        <v>17</v>
      </c>
    </row>
    <row r="63" spans="1:20" s="37" customFormat="1" ht="18" customHeight="1" x14ac:dyDescent="0.25">
      <c r="A63" s="34" t="str">
        <f>("28")</f>
        <v>28</v>
      </c>
      <c r="B63" s="35" t="s">
        <v>299</v>
      </c>
      <c r="C63" s="35" t="s">
        <v>169</v>
      </c>
      <c r="D63" s="35" t="s">
        <v>166</v>
      </c>
      <c r="E63" s="35" t="s">
        <v>170</v>
      </c>
      <c r="F63" s="36">
        <v>13</v>
      </c>
      <c r="G63" s="36">
        <v>7</v>
      </c>
      <c r="H63" s="36">
        <v>0</v>
      </c>
      <c r="I63" s="36">
        <v>0</v>
      </c>
      <c r="J63" s="36">
        <v>1</v>
      </c>
      <c r="K63" s="36">
        <v>6</v>
      </c>
      <c r="L63" s="36">
        <v>5</v>
      </c>
      <c r="M63" s="36">
        <v>5</v>
      </c>
      <c r="N63" s="36">
        <v>2</v>
      </c>
      <c r="O63" s="36">
        <v>2</v>
      </c>
      <c r="P63" s="36">
        <v>9</v>
      </c>
      <c r="Q63" s="36">
        <v>5</v>
      </c>
      <c r="R63" s="36">
        <f>SUM(F63:Q63)</f>
        <v>55</v>
      </c>
      <c r="S63" s="36" t="s">
        <v>31</v>
      </c>
      <c r="T63" s="36">
        <v>15</v>
      </c>
    </row>
    <row r="64" spans="1:20" s="37" customFormat="1" ht="18" customHeight="1" x14ac:dyDescent="0.25">
      <c r="A64" s="34" t="str">
        <f>("379")</f>
        <v>379</v>
      </c>
      <c r="B64" s="35" t="s">
        <v>164</v>
      </c>
      <c r="C64" s="35" t="s">
        <v>300</v>
      </c>
      <c r="D64" s="35" t="s">
        <v>87</v>
      </c>
      <c r="E64" s="35" t="s">
        <v>301</v>
      </c>
      <c r="F64" s="36" t="s">
        <v>69</v>
      </c>
      <c r="G64" s="36" t="s">
        <v>69</v>
      </c>
      <c r="H64" s="36" t="s">
        <v>69</v>
      </c>
      <c r="I64" s="36" t="s">
        <v>69</v>
      </c>
      <c r="J64" s="36" t="s">
        <v>69</v>
      </c>
      <c r="K64" s="36" t="s">
        <v>69</v>
      </c>
      <c r="L64" s="36" t="s">
        <v>69</v>
      </c>
      <c r="M64" s="36" t="s">
        <v>69</v>
      </c>
      <c r="N64" s="36" t="s">
        <v>69</v>
      </c>
      <c r="O64" s="36" t="s">
        <v>69</v>
      </c>
      <c r="P64" s="36" t="s">
        <v>69</v>
      </c>
      <c r="Q64" s="36" t="s">
        <v>69</v>
      </c>
      <c r="R64" s="36" t="s">
        <v>69</v>
      </c>
      <c r="S64" s="36" t="s">
        <v>69</v>
      </c>
      <c r="T64" s="36" t="s">
        <v>69</v>
      </c>
    </row>
    <row r="65" spans="1:20" s="37" customFormat="1" ht="18" customHeight="1" x14ac:dyDescent="0.25">
      <c r="A65" s="34"/>
      <c r="B65" s="35"/>
      <c r="C65" s="35"/>
      <c r="D65" s="35"/>
      <c r="E65" s="35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</row>
    <row r="66" spans="1:20" s="37" customFormat="1" ht="18" customHeight="1" x14ac:dyDescent="0.25">
      <c r="A66" s="34" t="str">
        <f>("183")</f>
        <v>183</v>
      </c>
      <c r="B66" s="35" t="s">
        <v>175</v>
      </c>
      <c r="C66" s="35" t="s">
        <v>176</v>
      </c>
      <c r="D66" s="35" t="s">
        <v>173</v>
      </c>
      <c r="E66" s="35" t="s">
        <v>177</v>
      </c>
      <c r="F66" s="36">
        <v>0</v>
      </c>
      <c r="G66" s="36">
        <v>0</v>
      </c>
      <c r="H66" s="36">
        <v>0</v>
      </c>
      <c r="I66" s="36">
        <v>3</v>
      </c>
      <c r="J66" s="36">
        <v>1</v>
      </c>
      <c r="K66" s="36">
        <v>1</v>
      </c>
      <c r="L66" s="36">
        <v>0</v>
      </c>
      <c r="M66" s="36">
        <v>0</v>
      </c>
      <c r="N66" s="36">
        <v>3</v>
      </c>
      <c r="O66" s="36">
        <v>0</v>
      </c>
      <c r="P66" s="36">
        <v>0</v>
      </c>
      <c r="Q66" s="36">
        <v>0</v>
      </c>
      <c r="R66" s="36">
        <f t="shared" ref="R66:R82" si="2">SUM(F66:Q66)</f>
        <v>8</v>
      </c>
      <c r="S66" s="36" t="s">
        <v>23</v>
      </c>
      <c r="T66" s="36">
        <v>20</v>
      </c>
    </row>
    <row r="67" spans="1:20" s="37" customFormat="1" ht="18" customHeight="1" x14ac:dyDescent="0.25">
      <c r="A67" s="34" t="str">
        <f>("125")</f>
        <v>125</v>
      </c>
      <c r="B67" s="35" t="s">
        <v>97</v>
      </c>
      <c r="C67" s="35" t="s">
        <v>269</v>
      </c>
      <c r="D67" s="35" t="s">
        <v>173</v>
      </c>
      <c r="E67" s="35" t="s">
        <v>150</v>
      </c>
      <c r="F67" s="36">
        <v>1</v>
      </c>
      <c r="G67" s="36">
        <v>1</v>
      </c>
      <c r="H67" s="36">
        <v>0</v>
      </c>
      <c r="I67" s="36">
        <v>0</v>
      </c>
      <c r="J67" s="36">
        <v>1</v>
      </c>
      <c r="K67" s="36">
        <v>0</v>
      </c>
      <c r="L67" s="36">
        <v>0</v>
      </c>
      <c r="M67" s="36">
        <v>5</v>
      </c>
      <c r="N67" s="36">
        <v>2</v>
      </c>
      <c r="O67" s="36">
        <v>0</v>
      </c>
      <c r="P67" s="36">
        <v>0</v>
      </c>
      <c r="Q67" s="36">
        <v>0</v>
      </c>
      <c r="R67" s="36">
        <f t="shared" si="2"/>
        <v>10</v>
      </c>
      <c r="S67" s="36" t="s">
        <v>80</v>
      </c>
      <c r="T67" s="36">
        <v>17</v>
      </c>
    </row>
    <row r="68" spans="1:20" s="37" customFormat="1" ht="18" customHeight="1" x14ac:dyDescent="0.25">
      <c r="A68" s="34" t="str">
        <f>("83")</f>
        <v>83</v>
      </c>
      <c r="B68" s="35" t="s">
        <v>171</v>
      </c>
      <c r="C68" s="35" t="s">
        <v>172</v>
      </c>
      <c r="D68" s="35" t="s">
        <v>173</v>
      </c>
      <c r="E68" s="35" t="s">
        <v>174</v>
      </c>
      <c r="F68" s="36">
        <v>0</v>
      </c>
      <c r="G68" s="36">
        <v>1</v>
      </c>
      <c r="H68" s="36">
        <v>6</v>
      </c>
      <c r="I68" s="36">
        <v>0</v>
      </c>
      <c r="J68" s="36">
        <v>0</v>
      </c>
      <c r="K68" s="36">
        <v>1</v>
      </c>
      <c r="L68" s="36">
        <v>0</v>
      </c>
      <c r="M68" s="36">
        <v>4</v>
      </c>
      <c r="N68" s="36">
        <v>5</v>
      </c>
      <c r="O68" s="36">
        <v>0</v>
      </c>
      <c r="P68" s="36">
        <v>1</v>
      </c>
      <c r="Q68" s="36">
        <v>0</v>
      </c>
      <c r="R68" s="36">
        <f t="shared" si="2"/>
        <v>18</v>
      </c>
      <c r="S68" s="36" t="s">
        <v>31</v>
      </c>
      <c r="T68" s="36">
        <v>15</v>
      </c>
    </row>
    <row r="69" spans="1:20" s="37" customFormat="1" ht="18" customHeight="1" x14ac:dyDescent="0.25">
      <c r="A69" s="34" t="str">
        <f>("706")</f>
        <v>706</v>
      </c>
      <c r="B69" s="35" t="s">
        <v>133</v>
      </c>
      <c r="C69" s="35" t="s">
        <v>302</v>
      </c>
      <c r="D69" s="35" t="s">
        <v>173</v>
      </c>
      <c r="E69" s="35" t="s">
        <v>303</v>
      </c>
      <c r="F69" s="36">
        <v>0</v>
      </c>
      <c r="G69" s="36">
        <v>5</v>
      </c>
      <c r="H69" s="36">
        <v>0</v>
      </c>
      <c r="I69" s="36">
        <v>0</v>
      </c>
      <c r="J69" s="36">
        <v>0</v>
      </c>
      <c r="K69" s="36">
        <v>0</v>
      </c>
      <c r="L69" s="36">
        <v>3</v>
      </c>
      <c r="M69" s="36">
        <v>3</v>
      </c>
      <c r="N69" s="36">
        <v>4</v>
      </c>
      <c r="O69" s="36">
        <v>0</v>
      </c>
      <c r="P69" s="36">
        <v>1</v>
      </c>
      <c r="Q69" s="36">
        <v>4</v>
      </c>
      <c r="R69" s="36">
        <f t="shared" si="2"/>
        <v>20</v>
      </c>
      <c r="S69" s="36" t="s">
        <v>35</v>
      </c>
      <c r="T69" s="36">
        <v>13</v>
      </c>
    </row>
    <row r="70" spans="1:20" s="37" customFormat="1" ht="18" customHeight="1" x14ac:dyDescent="0.25">
      <c r="A70" s="34" t="str">
        <f>("20")</f>
        <v>20</v>
      </c>
      <c r="B70" s="35" t="s">
        <v>133</v>
      </c>
      <c r="C70" s="35" t="s">
        <v>304</v>
      </c>
      <c r="D70" s="35" t="s">
        <v>173</v>
      </c>
      <c r="E70" s="35" t="s">
        <v>27</v>
      </c>
      <c r="F70" s="36">
        <v>0</v>
      </c>
      <c r="G70" s="36">
        <v>1</v>
      </c>
      <c r="H70" s="36">
        <v>0</v>
      </c>
      <c r="I70" s="36">
        <v>3</v>
      </c>
      <c r="J70" s="36">
        <v>2</v>
      </c>
      <c r="K70" s="36">
        <v>0</v>
      </c>
      <c r="L70" s="36">
        <v>1</v>
      </c>
      <c r="M70" s="36">
        <v>9</v>
      </c>
      <c r="N70" s="36">
        <v>7</v>
      </c>
      <c r="O70" s="36">
        <v>0</v>
      </c>
      <c r="P70" s="36">
        <v>1</v>
      </c>
      <c r="Q70" s="36">
        <v>0</v>
      </c>
      <c r="R70" s="36">
        <f t="shared" si="2"/>
        <v>24</v>
      </c>
      <c r="S70" s="36" t="s">
        <v>38</v>
      </c>
      <c r="T70" s="36">
        <v>11</v>
      </c>
    </row>
    <row r="71" spans="1:20" s="37" customFormat="1" ht="18" customHeight="1" x14ac:dyDescent="0.25">
      <c r="A71" s="34" t="str">
        <f>("35")</f>
        <v>35</v>
      </c>
      <c r="B71" s="35" t="s">
        <v>188</v>
      </c>
      <c r="C71" s="35" t="s">
        <v>189</v>
      </c>
      <c r="D71" s="35" t="s">
        <v>173</v>
      </c>
      <c r="E71" s="35" t="s">
        <v>190</v>
      </c>
      <c r="F71" s="36">
        <v>0</v>
      </c>
      <c r="G71" s="36">
        <v>2</v>
      </c>
      <c r="H71" s="36">
        <v>3</v>
      </c>
      <c r="I71" s="36">
        <v>1</v>
      </c>
      <c r="J71" s="36">
        <v>0</v>
      </c>
      <c r="K71" s="36">
        <v>4</v>
      </c>
      <c r="L71" s="36">
        <v>0</v>
      </c>
      <c r="M71" s="36">
        <v>9</v>
      </c>
      <c r="N71" s="36">
        <v>10</v>
      </c>
      <c r="O71" s="36">
        <v>0</v>
      </c>
      <c r="P71" s="36">
        <v>0</v>
      </c>
      <c r="Q71" s="36">
        <v>0</v>
      </c>
      <c r="R71" s="36">
        <f t="shared" si="2"/>
        <v>29</v>
      </c>
      <c r="S71" s="36" t="s">
        <v>42</v>
      </c>
      <c r="T71" s="36">
        <v>10</v>
      </c>
    </row>
    <row r="72" spans="1:20" s="37" customFormat="1" ht="18" customHeight="1" x14ac:dyDescent="0.25">
      <c r="A72" s="34" t="str">
        <f>("63")</f>
        <v>63</v>
      </c>
      <c r="B72" s="35" t="s">
        <v>50</v>
      </c>
      <c r="C72" s="35" t="s">
        <v>51</v>
      </c>
      <c r="D72" s="35" t="s">
        <v>173</v>
      </c>
      <c r="E72" s="35" t="s">
        <v>52</v>
      </c>
      <c r="F72" s="36">
        <v>0</v>
      </c>
      <c r="G72" s="36">
        <v>6</v>
      </c>
      <c r="H72" s="36">
        <v>1</v>
      </c>
      <c r="I72" s="36">
        <v>2</v>
      </c>
      <c r="J72" s="36">
        <v>0</v>
      </c>
      <c r="K72" s="36">
        <v>1</v>
      </c>
      <c r="L72" s="36">
        <v>2</v>
      </c>
      <c r="M72" s="36">
        <v>7</v>
      </c>
      <c r="N72" s="36">
        <v>11</v>
      </c>
      <c r="O72" s="36">
        <v>0</v>
      </c>
      <c r="P72" s="36">
        <v>1</v>
      </c>
      <c r="Q72" s="36">
        <v>0</v>
      </c>
      <c r="R72" s="36">
        <f t="shared" si="2"/>
        <v>31</v>
      </c>
      <c r="S72" s="36" t="s">
        <v>45</v>
      </c>
      <c r="T72" s="36">
        <v>9</v>
      </c>
    </row>
    <row r="73" spans="1:20" s="37" customFormat="1" ht="18" customHeight="1" x14ac:dyDescent="0.25">
      <c r="A73" s="34" t="str">
        <f>("88")</f>
        <v>88</v>
      </c>
      <c r="B73" s="35" t="s">
        <v>78</v>
      </c>
      <c r="C73" s="35" t="s">
        <v>187</v>
      </c>
      <c r="D73" s="35" t="s">
        <v>173</v>
      </c>
      <c r="E73" s="35" t="s">
        <v>44</v>
      </c>
      <c r="F73" s="36">
        <v>0</v>
      </c>
      <c r="G73" s="36">
        <v>2</v>
      </c>
      <c r="H73" s="36">
        <v>1</v>
      </c>
      <c r="I73" s="36">
        <v>3</v>
      </c>
      <c r="J73" s="36">
        <v>3</v>
      </c>
      <c r="K73" s="36">
        <v>5</v>
      </c>
      <c r="L73" s="36">
        <v>0</v>
      </c>
      <c r="M73" s="36">
        <v>7</v>
      </c>
      <c r="N73" s="36">
        <v>6</v>
      </c>
      <c r="O73" s="36">
        <v>0</v>
      </c>
      <c r="P73" s="36">
        <v>1</v>
      </c>
      <c r="Q73" s="36">
        <v>5</v>
      </c>
      <c r="R73" s="36">
        <f t="shared" si="2"/>
        <v>33</v>
      </c>
      <c r="S73" s="36" t="s">
        <v>49</v>
      </c>
      <c r="T73" s="36">
        <v>8</v>
      </c>
    </row>
    <row r="74" spans="1:20" s="37" customFormat="1" ht="18" customHeight="1" x14ac:dyDescent="0.25">
      <c r="A74" s="34" t="str">
        <f>("173")</f>
        <v>173</v>
      </c>
      <c r="B74" s="35" t="s">
        <v>114</v>
      </c>
      <c r="C74" s="35" t="s">
        <v>185</v>
      </c>
      <c r="D74" s="35" t="s">
        <v>173</v>
      </c>
      <c r="E74" s="35" t="s">
        <v>186</v>
      </c>
      <c r="F74" s="36">
        <v>0</v>
      </c>
      <c r="G74" s="36">
        <v>4</v>
      </c>
      <c r="H74" s="36">
        <v>7</v>
      </c>
      <c r="I74" s="36">
        <v>8</v>
      </c>
      <c r="J74" s="36">
        <v>1</v>
      </c>
      <c r="K74" s="36">
        <v>4</v>
      </c>
      <c r="L74" s="36">
        <v>0</v>
      </c>
      <c r="M74" s="36">
        <v>7</v>
      </c>
      <c r="N74" s="36">
        <v>7</v>
      </c>
      <c r="O74" s="36">
        <v>0</v>
      </c>
      <c r="P74" s="36">
        <v>1</v>
      </c>
      <c r="Q74" s="36">
        <v>3</v>
      </c>
      <c r="R74" s="36">
        <f t="shared" si="2"/>
        <v>42</v>
      </c>
      <c r="S74" s="36" t="s">
        <v>53</v>
      </c>
      <c r="T74" s="36">
        <v>7</v>
      </c>
    </row>
    <row r="75" spans="1:20" s="37" customFormat="1" ht="18" customHeight="1" x14ac:dyDescent="0.25">
      <c r="A75" s="34" t="str">
        <f>("170")</f>
        <v>170</v>
      </c>
      <c r="B75" s="35" t="s">
        <v>217</v>
      </c>
      <c r="C75" s="35" t="s">
        <v>218</v>
      </c>
      <c r="D75" s="35" t="s">
        <v>173</v>
      </c>
      <c r="E75" s="35" t="s">
        <v>88</v>
      </c>
      <c r="F75" s="36">
        <v>0</v>
      </c>
      <c r="G75" s="36">
        <v>10</v>
      </c>
      <c r="H75" s="36">
        <v>0</v>
      </c>
      <c r="I75" s="36">
        <v>10</v>
      </c>
      <c r="J75" s="36">
        <v>2</v>
      </c>
      <c r="K75" s="36">
        <v>0</v>
      </c>
      <c r="L75" s="36">
        <v>1</v>
      </c>
      <c r="M75" s="36">
        <v>5</v>
      </c>
      <c r="N75" s="36">
        <v>9</v>
      </c>
      <c r="O75" s="36">
        <v>1</v>
      </c>
      <c r="P75" s="36">
        <v>6</v>
      </c>
      <c r="Q75" s="36">
        <v>0</v>
      </c>
      <c r="R75" s="36">
        <f t="shared" si="2"/>
        <v>44</v>
      </c>
      <c r="S75" s="36" t="s">
        <v>55</v>
      </c>
      <c r="T75" s="36">
        <v>6</v>
      </c>
    </row>
    <row r="76" spans="1:20" s="37" customFormat="1" ht="18" customHeight="1" x14ac:dyDescent="0.25">
      <c r="A76" s="34" t="str">
        <f>("42")</f>
        <v>42</v>
      </c>
      <c r="B76" s="35" t="s">
        <v>198</v>
      </c>
      <c r="C76" s="35" t="s">
        <v>305</v>
      </c>
      <c r="D76" s="35" t="s">
        <v>173</v>
      </c>
      <c r="E76" s="35" t="s">
        <v>306</v>
      </c>
      <c r="F76" s="36">
        <v>0</v>
      </c>
      <c r="G76" s="36">
        <v>15</v>
      </c>
      <c r="H76" s="36">
        <v>2</v>
      </c>
      <c r="I76" s="36">
        <v>6</v>
      </c>
      <c r="J76" s="36">
        <v>1</v>
      </c>
      <c r="K76" s="36">
        <v>2</v>
      </c>
      <c r="L76" s="36">
        <v>4</v>
      </c>
      <c r="M76" s="36">
        <v>9</v>
      </c>
      <c r="N76" s="36">
        <v>6</v>
      </c>
      <c r="O76" s="36">
        <v>1</v>
      </c>
      <c r="P76" s="36">
        <v>1</v>
      </c>
      <c r="Q76" s="36">
        <v>0</v>
      </c>
      <c r="R76" s="36">
        <f t="shared" si="2"/>
        <v>47</v>
      </c>
      <c r="S76" s="36" t="s">
        <v>58</v>
      </c>
      <c r="T76" s="36">
        <v>5</v>
      </c>
    </row>
    <row r="77" spans="1:20" s="37" customFormat="1" ht="18" customHeight="1" x14ac:dyDescent="0.25">
      <c r="A77" s="34" t="str">
        <f>("141")</f>
        <v>141</v>
      </c>
      <c r="B77" s="35" t="s">
        <v>217</v>
      </c>
      <c r="C77" s="35" t="s">
        <v>307</v>
      </c>
      <c r="D77" s="35" t="s">
        <v>173</v>
      </c>
      <c r="E77" s="35" t="s">
        <v>177</v>
      </c>
      <c r="F77" s="36">
        <v>2</v>
      </c>
      <c r="G77" s="36">
        <v>9</v>
      </c>
      <c r="H77" s="36">
        <v>1</v>
      </c>
      <c r="I77" s="36">
        <v>10</v>
      </c>
      <c r="J77" s="36">
        <v>1</v>
      </c>
      <c r="K77" s="36">
        <v>4</v>
      </c>
      <c r="L77" s="36">
        <v>1</v>
      </c>
      <c r="M77" s="36">
        <v>11</v>
      </c>
      <c r="N77" s="36">
        <v>9</v>
      </c>
      <c r="O77" s="36">
        <v>0</v>
      </c>
      <c r="P77" s="36">
        <v>1</v>
      </c>
      <c r="Q77" s="36">
        <v>1</v>
      </c>
      <c r="R77" s="36">
        <f t="shared" si="2"/>
        <v>50</v>
      </c>
      <c r="S77" s="36" t="s">
        <v>61</v>
      </c>
      <c r="T77" s="36">
        <v>4</v>
      </c>
    </row>
    <row r="78" spans="1:20" s="37" customFormat="1" ht="18" customHeight="1" x14ac:dyDescent="0.25">
      <c r="A78" s="34" t="str">
        <f>("911")</f>
        <v>911</v>
      </c>
      <c r="B78" s="35" t="s">
        <v>204</v>
      </c>
      <c r="C78" s="35" t="s">
        <v>205</v>
      </c>
      <c r="D78" s="35" t="s">
        <v>173</v>
      </c>
      <c r="E78" s="35" t="s">
        <v>206</v>
      </c>
      <c r="F78" s="36">
        <v>0</v>
      </c>
      <c r="G78" s="36">
        <v>9</v>
      </c>
      <c r="H78" s="36">
        <v>6</v>
      </c>
      <c r="I78" s="36">
        <v>8</v>
      </c>
      <c r="J78" s="36">
        <v>3</v>
      </c>
      <c r="K78" s="36">
        <v>2</v>
      </c>
      <c r="L78" s="36">
        <v>3</v>
      </c>
      <c r="M78" s="36">
        <v>6</v>
      </c>
      <c r="N78" s="36">
        <v>13</v>
      </c>
      <c r="O78" s="36">
        <v>0</v>
      </c>
      <c r="P78" s="36">
        <v>2</v>
      </c>
      <c r="Q78" s="36">
        <v>1</v>
      </c>
      <c r="R78" s="36">
        <f t="shared" si="2"/>
        <v>53</v>
      </c>
      <c r="S78" s="36" t="s">
        <v>65</v>
      </c>
      <c r="T78" s="36">
        <v>3</v>
      </c>
    </row>
    <row r="79" spans="1:20" s="37" customFormat="1" ht="18" customHeight="1" x14ac:dyDescent="0.25">
      <c r="A79" s="34" t="str">
        <f>("185")</f>
        <v>185</v>
      </c>
      <c r="B79" s="35" t="s">
        <v>182</v>
      </c>
      <c r="C79" s="35" t="s">
        <v>183</v>
      </c>
      <c r="D79" s="35" t="s">
        <v>173</v>
      </c>
      <c r="E79" s="35" t="s">
        <v>27</v>
      </c>
      <c r="F79" s="36">
        <v>0</v>
      </c>
      <c r="G79" s="36">
        <v>1</v>
      </c>
      <c r="H79" s="36">
        <v>4</v>
      </c>
      <c r="I79" s="36">
        <v>6</v>
      </c>
      <c r="J79" s="36">
        <v>8</v>
      </c>
      <c r="K79" s="36">
        <v>6</v>
      </c>
      <c r="L79" s="36">
        <v>5</v>
      </c>
      <c r="M79" s="36">
        <v>8</v>
      </c>
      <c r="N79" s="36">
        <v>11</v>
      </c>
      <c r="O79" s="36">
        <v>3</v>
      </c>
      <c r="P79" s="36">
        <v>2</v>
      </c>
      <c r="Q79" s="36">
        <v>1</v>
      </c>
      <c r="R79" s="36">
        <f t="shared" si="2"/>
        <v>55</v>
      </c>
      <c r="S79" s="36" t="s">
        <v>207</v>
      </c>
      <c r="T79" s="36">
        <v>2</v>
      </c>
    </row>
    <row r="80" spans="1:20" s="37" customFormat="1" ht="18" customHeight="1" x14ac:dyDescent="0.25">
      <c r="A80" s="34" t="str">
        <f>("289")</f>
        <v>289</v>
      </c>
      <c r="B80" s="35" t="s">
        <v>122</v>
      </c>
      <c r="C80" s="35" t="s">
        <v>221</v>
      </c>
      <c r="D80" s="35" t="s">
        <v>173</v>
      </c>
      <c r="E80" s="35" t="s">
        <v>223</v>
      </c>
      <c r="F80" s="36">
        <v>0</v>
      </c>
      <c r="G80" s="36">
        <v>9</v>
      </c>
      <c r="H80" s="36">
        <v>1</v>
      </c>
      <c r="I80" s="36">
        <v>8</v>
      </c>
      <c r="J80" s="36">
        <v>3</v>
      </c>
      <c r="K80" s="36">
        <v>6</v>
      </c>
      <c r="L80" s="36">
        <v>3</v>
      </c>
      <c r="M80" s="36">
        <v>9</v>
      </c>
      <c r="N80" s="36">
        <v>13</v>
      </c>
      <c r="O80" s="36">
        <v>1</v>
      </c>
      <c r="P80" s="36">
        <v>4</v>
      </c>
      <c r="Q80" s="36">
        <v>1</v>
      </c>
      <c r="R80" s="36">
        <f t="shared" si="2"/>
        <v>58</v>
      </c>
      <c r="S80" s="36" t="s">
        <v>210</v>
      </c>
      <c r="T80" s="36">
        <v>1</v>
      </c>
    </row>
    <row r="81" spans="1:20" s="37" customFormat="1" ht="18" customHeight="1" x14ac:dyDescent="0.25">
      <c r="A81" s="34" t="str">
        <f>("54")</f>
        <v>54</v>
      </c>
      <c r="B81" s="35" t="s">
        <v>211</v>
      </c>
      <c r="C81" s="35" t="s">
        <v>60</v>
      </c>
      <c r="D81" s="35" t="s">
        <v>173</v>
      </c>
      <c r="E81" s="35" t="s">
        <v>212</v>
      </c>
      <c r="F81" s="36">
        <v>0</v>
      </c>
      <c r="G81" s="36">
        <v>3</v>
      </c>
      <c r="H81" s="36">
        <v>4</v>
      </c>
      <c r="I81" s="36">
        <v>8</v>
      </c>
      <c r="J81" s="36">
        <v>7</v>
      </c>
      <c r="K81" s="36">
        <v>6</v>
      </c>
      <c r="L81" s="36">
        <v>1</v>
      </c>
      <c r="M81" s="36">
        <v>9</v>
      </c>
      <c r="N81" s="36">
        <v>9</v>
      </c>
      <c r="O81" s="36">
        <v>2</v>
      </c>
      <c r="P81" s="36">
        <v>4</v>
      </c>
      <c r="Q81" s="36">
        <v>7</v>
      </c>
      <c r="R81" s="36">
        <f t="shared" si="2"/>
        <v>60</v>
      </c>
      <c r="S81" s="36" t="s">
        <v>213</v>
      </c>
      <c r="T81" s="36">
        <v>0</v>
      </c>
    </row>
    <row r="82" spans="1:20" s="37" customFormat="1" ht="18" customHeight="1" x14ac:dyDescent="0.25">
      <c r="A82" s="34" t="str">
        <f>("11")</f>
        <v>11</v>
      </c>
      <c r="B82" s="35" t="s">
        <v>220</v>
      </c>
      <c r="C82" s="35" t="s">
        <v>221</v>
      </c>
      <c r="D82" s="35" t="s">
        <v>173</v>
      </c>
      <c r="E82" s="35" t="s">
        <v>190</v>
      </c>
      <c r="F82" s="36">
        <v>0</v>
      </c>
      <c r="G82" s="36">
        <v>12</v>
      </c>
      <c r="H82" s="36">
        <v>10</v>
      </c>
      <c r="I82" s="36">
        <v>13</v>
      </c>
      <c r="J82" s="36">
        <v>4</v>
      </c>
      <c r="K82" s="36">
        <v>6</v>
      </c>
      <c r="L82" s="36">
        <v>2</v>
      </c>
      <c r="M82" s="36">
        <v>9</v>
      </c>
      <c r="N82" s="36">
        <v>8</v>
      </c>
      <c r="O82" s="36">
        <v>1</v>
      </c>
      <c r="P82" s="36">
        <v>11</v>
      </c>
      <c r="Q82" s="36">
        <v>11</v>
      </c>
      <c r="R82" s="36">
        <f t="shared" si="2"/>
        <v>87</v>
      </c>
      <c r="S82" s="36" t="s">
        <v>216</v>
      </c>
      <c r="T82" s="36">
        <v>0</v>
      </c>
    </row>
    <row r="83" spans="1:20" s="37" customFormat="1" ht="18" customHeight="1" x14ac:dyDescent="0.25">
      <c r="A83" s="34" t="str">
        <f>("32")</f>
        <v>32</v>
      </c>
      <c r="B83" s="35" t="s">
        <v>198</v>
      </c>
      <c r="C83" s="35" t="s">
        <v>199</v>
      </c>
      <c r="D83" s="35" t="s">
        <v>173</v>
      </c>
      <c r="E83" s="35" t="s">
        <v>142</v>
      </c>
      <c r="F83" s="36" t="s">
        <v>243</v>
      </c>
      <c r="G83" s="36" t="s">
        <v>243</v>
      </c>
      <c r="H83" s="36" t="s">
        <v>243</v>
      </c>
      <c r="I83" s="36" t="s">
        <v>243</v>
      </c>
      <c r="J83" s="36" t="s">
        <v>243</v>
      </c>
      <c r="K83" s="36" t="s">
        <v>243</v>
      </c>
      <c r="L83" s="36" t="s">
        <v>243</v>
      </c>
      <c r="M83" s="36" t="s">
        <v>243</v>
      </c>
      <c r="N83" s="36" t="s">
        <v>243</v>
      </c>
      <c r="O83" s="36" t="s">
        <v>243</v>
      </c>
      <c r="P83" s="36" t="s">
        <v>243</v>
      </c>
      <c r="Q83" s="36" t="s">
        <v>243</v>
      </c>
      <c r="R83" s="36" t="s">
        <v>243</v>
      </c>
      <c r="S83" s="36" t="s">
        <v>243</v>
      </c>
      <c r="T83" s="36" t="s">
        <v>243</v>
      </c>
    </row>
    <row r="84" spans="1:20" s="37" customFormat="1" ht="18" customHeight="1" x14ac:dyDescent="0.25">
      <c r="A84" s="34" t="str">
        <f>("17")</f>
        <v>17</v>
      </c>
      <c r="B84" s="35" t="s">
        <v>56</v>
      </c>
      <c r="C84" s="35" t="s">
        <v>225</v>
      </c>
      <c r="D84" s="35" t="s">
        <v>173</v>
      </c>
      <c r="E84" s="35" t="s">
        <v>308</v>
      </c>
      <c r="F84" s="36" t="s">
        <v>69</v>
      </c>
      <c r="G84" s="36" t="s">
        <v>69</v>
      </c>
      <c r="H84" s="36" t="s">
        <v>69</v>
      </c>
      <c r="I84" s="36" t="s">
        <v>69</v>
      </c>
      <c r="J84" s="36" t="s">
        <v>69</v>
      </c>
      <c r="K84" s="36" t="s">
        <v>69</v>
      </c>
      <c r="L84" s="36" t="s">
        <v>69</v>
      </c>
      <c r="M84" s="36" t="s">
        <v>69</v>
      </c>
      <c r="N84" s="36" t="s">
        <v>69</v>
      </c>
      <c r="O84" s="36" t="s">
        <v>69</v>
      </c>
      <c r="P84" s="36" t="s">
        <v>69</v>
      </c>
      <c r="Q84" s="36" t="s">
        <v>69</v>
      </c>
      <c r="R84" s="36" t="s">
        <v>69</v>
      </c>
      <c r="S84" s="36" t="s">
        <v>69</v>
      </c>
      <c r="T84" s="36" t="s">
        <v>69</v>
      </c>
    </row>
    <row r="85" spans="1:20" s="37" customFormat="1" ht="18" customHeight="1" x14ac:dyDescent="0.25">
      <c r="A85" s="34" t="str">
        <f>("78")</f>
        <v>78</v>
      </c>
      <c r="B85" s="35" t="s">
        <v>208</v>
      </c>
      <c r="C85" s="35" t="s">
        <v>209</v>
      </c>
      <c r="D85" s="35" t="s">
        <v>173</v>
      </c>
      <c r="E85" s="35" t="s">
        <v>150</v>
      </c>
      <c r="F85" s="36" t="s">
        <v>69</v>
      </c>
      <c r="G85" s="36" t="s">
        <v>69</v>
      </c>
      <c r="H85" s="36" t="s">
        <v>69</v>
      </c>
      <c r="I85" s="36" t="s">
        <v>69</v>
      </c>
      <c r="J85" s="36" t="s">
        <v>69</v>
      </c>
      <c r="K85" s="36" t="s">
        <v>69</v>
      </c>
      <c r="L85" s="36" t="s">
        <v>69</v>
      </c>
      <c r="M85" s="36" t="s">
        <v>69</v>
      </c>
      <c r="N85" s="36" t="s">
        <v>69</v>
      </c>
      <c r="O85" s="36" t="s">
        <v>69</v>
      </c>
      <c r="P85" s="36" t="s">
        <v>69</v>
      </c>
      <c r="Q85" s="36" t="s">
        <v>69</v>
      </c>
      <c r="R85" s="36" t="s">
        <v>69</v>
      </c>
      <c r="S85" s="36" t="s">
        <v>69</v>
      </c>
      <c r="T85" s="36" t="s">
        <v>69</v>
      </c>
    </row>
    <row r="86" spans="1:20" s="37" customFormat="1" ht="18" customHeight="1" x14ac:dyDescent="0.25">
      <c r="A86" s="34" t="str">
        <f>("457")</f>
        <v>457</v>
      </c>
      <c r="B86" s="35" t="s">
        <v>309</v>
      </c>
      <c r="C86" s="35" t="s">
        <v>275</v>
      </c>
      <c r="D86" s="35" t="s">
        <v>173</v>
      </c>
      <c r="E86" s="35" t="s">
        <v>310</v>
      </c>
      <c r="F86" s="36" t="s">
        <v>69</v>
      </c>
      <c r="G86" s="36" t="s">
        <v>69</v>
      </c>
      <c r="H86" s="36" t="s">
        <v>69</v>
      </c>
      <c r="I86" s="36" t="s">
        <v>69</v>
      </c>
      <c r="J86" s="36" t="s">
        <v>69</v>
      </c>
      <c r="K86" s="36" t="s">
        <v>69</v>
      </c>
      <c r="L86" s="36" t="s">
        <v>69</v>
      </c>
      <c r="M86" s="36" t="s">
        <v>69</v>
      </c>
      <c r="N86" s="36" t="s">
        <v>69</v>
      </c>
      <c r="O86" s="36" t="s">
        <v>69</v>
      </c>
      <c r="P86" s="36" t="s">
        <v>69</v>
      </c>
      <c r="Q86" s="36" t="s">
        <v>69</v>
      </c>
      <c r="R86" s="36" t="s">
        <v>69</v>
      </c>
      <c r="S86" s="36" t="s">
        <v>69</v>
      </c>
      <c r="T86" s="36" t="s">
        <v>69</v>
      </c>
    </row>
    <row r="87" spans="1:20" s="37" customFormat="1" ht="18" customHeight="1" x14ac:dyDescent="0.25">
      <c r="A87" s="34"/>
      <c r="B87" s="35"/>
      <c r="C87" s="35"/>
      <c r="D87" s="35"/>
      <c r="E87" s="35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</row>
    <row r="88" spans="1:20" s="37" customFormat="1" ht="18" customHeight="1" x14ac:dyDescent="0.25">
      <c r="A88" s="34" t="str">
        <f>("440")</f>
        <v>440</v>
      </c>
      <c r="B88" s="35" t="s">
        <v>311</v>
      </c>
      <c r="C88" s="35" t="s">
        <v>312</v>
      </c>
      <c r="D88" s="35" t="s">
        <v>313</v>
      </c>
      <c r="E88" s="35" t="s">
        <v>203</v>
      </c>
      <c r="F88" s="36" t="s">
        <v>69</v>
      </c>
      <c r="G88" s="36" t="s">
        <v>69</v>
      </c>
      <c r="H88" s="36" t="s">
        <v>69</v>
      </c>
      <c r="I88" s="36" t="s">
        <v>69</v>
      </c>
      <c r="J88" s="36" t="s">
        <v>69</v>
      </c>
      <c r="K88" s="36" t="s">
        <v>69</v>
      </c>
      <c r="L88" s="36" t="s">
        <v>69</v>
      </c>
      <c r="M88" s="36" t="s">
        <v>69</v>
      </c>
      <c r="N88" s="36" t="s">
        <v>69</v>
      </c>
      <c r="O88" s="36" t="s">
        <v>69</v>
      </c>
      <c r="P88" s="36" t="s">
        <v>69</v>
      </c>
      <c r="Q88" s="36" t="s">
        <v>69</v>
      </c>
      <c r="R88" s="36" t="s">
        <v>69</v>
      </c>
      <c r="S88" s="36" t="s">
        <v>69</v>
      </c>
      <c r="T88" s="36" t="s">
        <v>69</v>
      </c>
    </row>
    <row r="89" spans="1:20" s="37" customFormat="1" ht="18" customHeight="1" x14ac:dyDescent="0.25">
      <c r="A89" s="34"/>
      <c r="B89" s="35"/>
      <c r="C89" s="35"/>
      <c r="D89" s="35"/>
      <c r="E89" s="35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</row>
    <row r="90" spans="1:20" s="37" customFormat="1" ht="18" customHeight="1" x14ac:dyDescent="0.25">
      <c r="A90" s="34" t="str">
        <f>("224")</f>
        <v>224</v>
      </c>
      <c r="B90" s="35" t="s">
        <v>314</v>
      </c>
      <c r="C90" s="35" t="s">
        <v>315</v>
      </c>
      <c r="D90" s="35" t="s">
        <v>234</v>
      </c>
      <c r="E90" s="35" t="s">
        <v>316</v>
      </c>
      <c r="F90" s="36">
        <v>1</v>
      </c>
      <c r="G90" s="36">
        <v>1</v>
      </c>
      <c r="H90" s="36">
        <v>0</v>
      </c>
      <c r="I90" s="36">
        <v>0</v>
      </c>
      <c r="J90" s="36">
        <v>2</v>
      </c>
      <c r="K90" s="36">
        <v>5</v>
      </c>
      <c r="L90" s="36">
        <v>0</v>
      </c>
      <c r="M90" s="36">
        <v>2</v>
      </c>
      <c r="N90" s="36">
        <v>1</v>
      </c>
      <c r="O90" s="36">
        <v>5</v>
      </c>
      <c r="P90" s="36">
        <v>5</v>
      </c>
      <c r="Q90" s="36">
        <v>0</v>
      </c>
      <c r="R90" s="36">
        <f>SUM(F90:Q90)</f>
        <v>22</v>
      </c>
      <c r="S90" s="36" t="s">
        <v>23</v>
      </c>
      <c r="T90" s="36">
        <v>20</v>
      </c>
    </row>
    <row r="91" spans="1:20" s="37" customFormat="1" ht="18" customHeight="1" x14ac:dyDescent="0.25">
      <c r="A91" s="34" t="str">
        <f>("139")</f>
        <v>139</v>
      </c>
      <c r="B91" s="35" t="s">
        <v>244</v>
      </c>
      <c r="C91" s="35" t="s">
        <v>138</v>
      </c>
      <c r="D91" s="35" t="s">
        <v>234</v>
      </c>
      <c r="E91" s="35" t="s">
        <v>246</v>
      </c>
      <c r="F91" s="36">
        <v>10</v>
      </c>
      <c r="G91" s="36">
        <v>7</v>
      </c>
      <c r="H91" s="36">
        <v>4</v>
      </c>
      <c r="I91" s="36">
        <v>0</v>
      </c>
      <c r="J91" s="36">
        <v>3</v>
      </c>
      <c r="K91" s="36">
        <v>4</v>
      </c>
      <c r="L91" s="36">
        <v>3</v>
      </c>
      <c r="M91" s="36">
        <v>4</v>
      </c>
      <c r="N91" s="36">
        <v>4</v>
      </c>
      <c r="O91" s="36">
        <v>5</v>
      </c>
      <c r="P91" s="36">
        <v>6</v>
      </c>
      <c r="Q91" s="36">
        <v>4</v>
      </c>
      <c r="R91" s="36">
        <f>SUM(F91:Q91)</f>
        <v>54</v>
      </c>
      <c r="S91" s="36" t="s">
        <v>80</v>
      </c>
      <c r="T91" s="36">
        <v>17</v>
      </c>
    </row>
    <row r="92" spans="1:20" s="37" customFormat="1" ht="18" customHeight="1" x14ac:dyDescent="0.25">
      <c r="A92" s="34" t="str">
        <f>("53")</f>
        <v>53</v>
      </c>
      <c r="B92" s="35" t="s">
        <v>127</v>
      </c>
      <c r="C92" s="35" t="s">
        <v>294</v>
      </c>
      <c r="D92" s="35" t="s">
        <v>234</v>
      </c>
      <c r="E92" s="35" t="s">
        <v>246</v>
      </c>
      <c r="F92" s="36">
        <v>9</v>
      </c>
      <c r="G92" s="36">
        <v>9</v>
      </c>
      <c r="H92" s="36">
        <v>7</v>
      </c>
      <c r="I92" s="36">
        <v>2</v>
      </c>
      <c r="J92" s="36">
        <v>1</v>
      </c>
      <c r="K92" s="36">
        <v>5</v>
      </c>
      <c r="L92" s="36">
        <v>9</v>
      </c>
      <c r="M92" s="36">
        <v>7</v>
      </c>
      <c r="N92" s="36">
        <v>4</v>
      </c>
      <c r="O92" s="36">
        <v>8</v>
      </c>
      <c r="P92" s="36">
        <v>9</v>
      </c>
      <c r="Q92" s="36">
        <v>13</v>
      </c>
      <c r="R92" s="36">
        <f>SUM(F92:Q92)</f>
        <v>83</v>
      </c>
      <c r="S92" s="36" t="s">
        <v>31</v>
      </c>
      <c r="T92" s="36">
        <v>15</v>
      </c>
    </row>
    <row r="93" spans="1:20" s="37" customFormat="1" ht="18" customHeight="1" x14ac:dyDescent="0.25">
      <c r="A93" s="34" t="str">
        <f>("46")</f>
        <v>46</v>
      </c>
      <c r="B93" s="35" t="s">
        <v>317</v>
      </c>
      <c r="C93" s="35" t="s">
        <v>289</v>
      </c>
      <c r="D93" s="35" t="s">
        <v>234</v>
      </c>
      <c r="E93" s="35" t="s">
        <v>246</v>
      </c>
      <c r="F93" s="36">
        <v>7</v>
      </c>
      <c r="G93" s="36">
        <v>8</v>
      </c>
      <c r="H93" s="36">
        <v>3</v>
      </c>
      <c r="I93" s="36">
        <v>0</v>
      </c>
      <c r="J93" s="36">
        <v>3</v>
      </c>
      <c r="K93" s="36">
        <v>9</v>
      </c>
      <c r="L93" s="36">
        <v>9</v>
      </c>
      <c r="M93" s="36">
        <v>9</v>
      </c>
      <c r="N93" s="36">
        <v>7</v>
      </c>
      <c r="O93" s="36">
        <v>11</v>
      </c>
      <c r="P93" s="36">
        <v>6</v>
      </c>
      <c r="Q93" s="36">
        <v>11</v>
      </c>
      <c r="R93" s="36">
        <f>SUM(F93:Q93)</f>
        <v>83</v>
      </c>
      <c r="S93" s="36" t="s">
        <v>31</v>
      </c>
      <c r="T93" s="36">
        <v>15</v>
      </c>
    </row>
    <row r="94" spans="1:20" s="37" customFormat="1" ht="18" customHeight="1" x14ac:dyDescent="0.25">
      <c r="A94" s="34" t="str">
        <f>("256")</f>
        <v>256</v>
      </c>
      <c r="B94" s="35" t="s">
        <v>247</v>
      </c>
      <c r="C94" s="35" t="s">
        <v>248</v>
      </c>
      <c r="D94" s="35" t="s">
        <v>234</v>
      </c>
      <c r="E94" s="35" t="s">
        <v>254</v>
      </c>
      <c r="F94" s="36">
        <v>9</v>
      </c>
      <c r="G94" s="36">
        <v>8</v>
      </c>
      <c r="H94" s="36">
        <v>7</v>
      </c>
      <c r="I94" s="36">
        <v>2</v>
      </c>
      <c r="J94" s="36">
        <v>8</v>
      </c>
      <c r="K94" s="36">
        <v>8</v>
      </c>
      <c r="L94" s="36">
        <v>9</v>
      </c>
      <c r="M94" s="36">
        <v>7</v>
      </c>
      <c r="N94" s="36">
        <v>7</v>
      </c>
      <c r="O94" s="36">
        <v>5</v>
      </c>
      <c r="P94" s="36">
        <v>11</v>
      </c>
      <c r="Q94" s="36">
        <v>13</v>
      </c>
      <c r="R94" s="36">
        <f>SUM(F94:Q94)</f>
        <v>94</v>
      </c>
      <c r="S94" s="36" t="s">
        <v>38</v>
      </c>
      <c r="T94" s="36">
        <v>11</v>
      </c>
    </row>
    <row r="95" spans="1:20" s="37" customFormat="1" ht="18" customHeight="1" x14ac:dyDescent="0.25">
      <c r="A95" s="34" t="str">
        <f>("393")</f>
        <v>393</v>
      </c>
      <c r="B95" s="35" t="s">
        <v>240</v>
      </c>
      <c r="C95" s="35" t="s">
        <v>241</v>
      </c>
      <c r="D95" s="35" t="s">
        <v>234</v>
      </c>
      <c r="E95" s="35" t="s">
        <v>242</v>
      </c>
      <c r="F95" s="36" t="s">
        <v>69</v>
      </c>
      <c r="G95" s="36" t="s">
        <v>69</v>
      </c>
      <c r="H95" s="36" t="s">
        <v>69</v>
      </c>
      <c r="I95" s="36" t="s">
        <v>69</v>
      </c>
      <c r="J95" s="36" t="s">
        <v>69</v>
      </c>
      <c r="K95" s="36" t="s">
        <v>69</v>
      </c>
      <c r="L95" s="36" t="s">
        <v>69</v>
      </c>
      <c r="M95" s="36" t="s">
        <v>69</v>
      </c>
      <c r="N95" s="36" t="s">
        <v>69</v>
      </c>
      <c r="O95" s="36" t="s">
        <v>69</v>
      </c>
      <c r="P95" s="36" t="s">
        <v>69</v>
      </c>
      <c r="Q95" s="36" t="s">
        <v>69</v>
      </c>
      <c r="R95" s="36" t="s">
        <v>69</v>
      </c>
      <c r="S95" s="36" t="s">
        <v>69</v>
      </c>
      <c r="T95" s="36" t="s">
        <v>69</v>
      </c>
    </row>
    <row r="96" spans="1:20" s="37" customFormat="1" ht="18" customHeight="1" x14ac:dyDescent="0.25">
      <c r="A96" s="34" t="str">
        <f>("471")</f>
        <v>471</v>
      </c>
      <c r="B96" s="35" t="s">
        <v>318</v>
      </c>
      <c r="C96" s="35" t="s">
        <v>284</v>
      </c>
      <c r="D96" s="35" t="s">
        <v>234</v>
      </c>
      <c r="E96" s="35" t="s">
        <v>246</v>
      </c>
      <c r="F96" s="36" t="s">
        <v>69</v>
      </c>
      <c r="G96" s="36" t="s">
        <v>69</v>
      </c>
      <c r="H96" s="36" t="s">
        <v>69</v>
      </c>
      <c r="I96" s="36" t="s">
        <v>69</v>
      </c>
      <c r="J96" s="36" t="s">
        <v>69</v>
      </c>
      <c r="K96" s="36" t="s">
        <v>69</v>
      </c>
      <c r="L96" s="36" t="s">
        <v>69</v>
      </c>
      <c r="M96" s="36" t="s">
        <v>69</v>
      </c>
      <c r="N96" s="36" t="s">
        <v>69</v>
      </c>
      <c r="O96" s="36" t="s">
        <v>69</v>
      </c>
      <c r="P96" s="36" t="s">
        <v>69</v>
      </c>
      <c r="Q96" s="36" t="s">
        <v>69</v>
      </c>
      <c r="R96" s="36" t="s">
        <v>69</v>
      </c>
      <c r="S96" s="36" t="s">
        <v>69</v>
      </c>
      <c r="T96" s="36" t="s">
        <v>69</v>
      </c>
    </row>
    <row r="97" spans="1:20" s="37" customFormat="1" ht="18" customHeight="1" x14ac:dyDescent="0.25">
      <c r="A97" s="34" t="str">
        <f>("522")</f>
        <v>522</v>
      </c>
      <c r="B97" s="35" t="s">
        <v>236</v>
      </c>
      <c r="C97" s="35" t="s">
        <v>143</v>
      </c>
      <c r="D97" s="35" t="s">
        <v>234</v>
      </c>
      <c r="E97" s="35" t="s">
        <v>237</v>
      </c>
      <c r="F97" s="36" t="s">
        <v>69</v>
      </c>
      <c r="G97" s="36" t="s">
        <v>69</v>
      </c>
      <c r="H97" s="36" t="s">
        <v>69</v>
      </c>
      <c r="I97" s="36" t="s">
        <v>69</v>
      </c>
      <c r="J97" s="36" t="s">
        <v>69</v>
      </c>
      <c r="K97" s="36" t="s">
        <v>69</v>
      </c>
      <c r="L97" s="36" t="s">
        <v>69</v>
      </c>
      <c r="M97" s="36" t="s">
        <v>69</v>
      </c>
      <c r="N97" s="36" t="s">
        <v>69</v>
      </c>
      <c r="O97" s="36" t="s">
        <v>69</v>
      </c>
      <c r="P97" s="36" t="s">
        <v>69</v>
      </c>
      <c r="Q97" s="36" t="s">
        <v>69</v>
      </c>
      <c r="R97" s="36" t="s">
        <v>69</v>
      </c>
      <c r="S97" s="36" t="s">
        <v>69</v>
      </c>
      <c r="T97" s="36" t="s">
        <v>69</v>
      </c>
    </row>
  </sheetData>
  <mergeCells count="4">
    <mergeCell ref="A1:E1"/>
    <mergeCell ref="A3:E3"/>
    <mergeCell ref="A5:E5"/>
    <mergeCell ref="B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Round 1</vt:lpstr>
      <vt:lpstr>Round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Wiseman</dc:creator>
  <cp:lastModifiedBy>Mike Wiseman</cp:lastModifiedBy>
  <dcterms:created xsi:type="dcterms:W3CDTF">2022-01-23T19:33:26Z</dcterms:created>
  <dcterms:modified xsi:type="dcterms:W3CDTF">2022-02-15T15:52:17Z</dcterms:modified>
</cp:coreProperties>
</file>